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16" firstSheet="14" activeTab="14"/>
  </bookViews>
  <sheets>
    <sheet name="Техническая характеристика" sheetId="1" state="hidden" r:id="rId1"/>
    <sheet name="Акт хронометража" sheetId="2" state="hidden" r:id="rId2"/>
    <sheet name="Накладные" sheetId="3" state="hidden" r:id="rId3"/>
    <sheet name="З.п за 1 мин" sheetId="4" state="hidden" r:id="rId4"/>
    <sheet name="Зарплата" sheetId="5" state="hidden" r:id="rId5"/>
    <sheet name="ПК бел." sheetId="6" state="hidden" r:id="rId6"/>
    <sheet name="Информация новый вид бел." sheetId="7" state="hidden" r:id="rId7"/>
    <sheet name="Справочная информация" sheetId="8" state="hidden" r:id="rId8"/>
    <sheet name="ПК ин.гр." sheetId="9" state="hidden" r:id="rId9"/>
    <sheet name="Информация новый вид ин.гр." sheetId="10" state="hidden" r:id="rId10"/>
    <sheet name="Справочная информация ин.гр." sheetId="11" state="hidden" r:id="rId11"/>
    <sheet name="ПК ин. пост." sheetId="12" state="hidden" r:id="rId12"/>
    <sheet name="Информация новый вид ин.пост." sheetId="13" state="hidden" r:id="rId13"/>
    <sheet name="Справочная информация ин.пост." sheetId="14" state="hidden" r:id="rId14"/>
    <sheet name="№146 бел." sheetId="15" r:id="rId15"/>
    <sheet name="№147  ин. " sheetId="16" r:id="rId16"/>
    <sheet name="№148  ин. пост." sheetId="17" r:id="rId17"/>
  </sheets>
  <externalReferences>
    <externalReference r:id="rId20"/>
  </externalReferences>
  <definedNames>
    <definedName name="_xlfn.CEILING.PRECISE" hidden="1">#NAME?</definedName>
    <definedName name="_xlnm.Print_Area" localSheetId="14">'№146 бел.'!$A$1:$F$23</definedName>
    <definedName name="_xlnm.Print_Area" localSheetId="15">'№147  ин. '!$A$1:$F$23</definedName>
    <definedName name="_xlnm.Print_Area" localSheetId="16">'№148  ин. пост.'!$A$1:$F$23</definedName>
    <definedName name="_xlnm.Print_Area" localSheetId="1">'Акт хронометража'!$A$1:$F$32</definedName>
    <definedName name="_xlnm.Print_Area" localSheetId="4">'Зарплата'!$A$1:$G$17</definedName>
    <definedName name="_xlnm.Print_Area" localSheetId="6">'Информация новый вид бел.'!$A$1:$H$24</definedName>
    <definedName name="_xlnm.Print_Area" localSheetId="9">'Информация новый вид ин.гр.'!$A$1:$H$24</definedName>
    <definedName name="_xlnm.Print_Area" localSheetId="12">'Информация новый вид ин.пост.'!$A$1:$H$24</definedName>
    <definedName name="_xlnm.Print_Area" localSheetId="2">'Накладные'!$A$1:$C$51</definedName>
    <definedName name="_xlnm.Print_Area" localSheetId="5">'ПК бел.'!$A$1:$D$33</definedName>
    <definedName name="_xlnm.Print_Area" localSheetId="11">'ПК ин. пост.'!$A$1:$D$33</definedName>
    <definedName name="_xlnm.Print_Area" localSheetId="8">'ПК ин.гр.'!$A$1:$D$33</definedName>
    <definedName name="_xlnm.Print_Area" localSheetId="0">'Техническая характеристика'!$A$1:$D$23</definedName>
  </definedNames>
  <calcPr fullCalcOnLoad="1"/>
</workbook>
</file>

<file path=xl/sharedStrings.xml><?xml version="1.0" encoding="utf-8"?>
<sst xmlns="http://schemas.openxmlformats.org/spreadsheetml/2006/main" count="936" uniqueCount="220">
  <si>
    <t>3.</t>
  </si>
  <si>
    <t>УТВЕРЖДАЮ</t>
  </si>
  <si>
    <t>Главный врач</t>
  </si>
  <si>
    <t>УЗ "Пинская центральная</t>
  </si>
  <si>
    <t>поликлиника"</t>
  </si>
  <si>
    <t>№</t>
  </si>
  <si>
    <t>1.</t>
  </si>
  <si>
    <t xml:space="preserve">Заработная плата управленческого и вспомогательного персонала </t>
  </si>
  <si>
    <t>2.</t>
  </si>
  <si>
    <t>Начисления на оплату труда</t>
  </si>
  <si>
    <t>Аренда зданий,сооружений и оборудования</t>
  </si>
  <si>
    <t>4.</t>
  </si>
  <si>
    <t>Эксплуатационные расходы по содержанию зданий,сооружений,оборудования и т.п.</t>
  </si>
  <si>
    <t>5.</t>
  </si>
  <si>
    <t>Оплата коммунальных услуг</t>
  </si>
  <si>
    <t>прочие коммунальные расходы</t>
  </si>
  <si>
    <t>6.</t>
  </si>
  <si>
    <t>Плата стороннним организациям за обеспечение противопожарной и сторожевой охраны</t>
  </si>
  <si>
    <t>7.</t>
  </si>
  <si>
    <t>Оплата услуг связи</t>
  </si>
  <si>
    <t>8.</t>
  </si>
  <si>
    <t>Плата за кредиты и услуги банка</t>
  </si>
  <si>
    <t>9.</t>
  </si>
  <si>
    <t>Амортизация зданий,сооружений</t>
  </si>
  <si>
    <t>10.</t>
  </si>
  <si>
    <t>Оплата консультативных и информационных услуг</t>
  </si>
  <si>
    <t>11.</t>
  </si>
  <si>
    <t>Приобретение канцелярских принадлежностей, материалов и предметов для текущих и хозяйственных нужд</t>
  </si>
  <si>
    <t>12.</t>
  </si>
  <si>
    <t>13.</t>
  </si>
  <si>
    <t>Плата за ремонт и техобслуживание сантехнического оборудования</t>
  </si>
  <si>
    <t>14.</t>
  </si>
  <si>
    <t>15.</t>
  </si>
  <si>
    <t>Командировочные расходы</t>
  </si>
  <si>
    <t>16.</t>
  </si>
  <si>
    <t>17.</t>
  </si>
  <si>
    <t>Прочие расходы</t>
  </si>
  <si>
    <t>18.</t>
  </si>
  <si>
    <t>19.</t>
  </si>
  <si>
    <t>Основная зарплата за соответствующий период</t>
  </si>
  <si>
    <t>20.</t>
  </si>
  <si>
    <t>Расчет</t>
  </si>
  <si>
    <t>дополнительного фонда оплаты труда</t>
  </si>
  <si>
    <t>(для основного персонала)</t>
  </si>
  <si>
    <t>№ п/п</t>
  </si>
  <si>
    <t xml:space="preserve">Содержание </t>
  </si>
  <si>
    <t>Уровень дополнительной заработной платы, %</t>
  </si>
  <si>
    <t>Экономист</t>
  </si>
  <si>
    <t>РАСЧЁТ</t>
  </si>
  <si>
    <t>Зарплата в месяц,в т.ч. (руб)</t>
  </si>
  <si>
    <t>Премия</t>
  </si>
  <si>
    <t>Главный бухгалтер</t>
  </si>
  <si>
    <t xml:space="preserve"> </t>
  </si>
  <si>
    <t>Наименование статей затрат</t>
  </si>
  <si>
    <t>Основная заработная плата</t>
  </si>
  <si>
    <t>отчисления в Фонд социальной защиты населения Министерства труда и социальной защиты Республики Беларусь,34 %</t>
  </si>
  <si>
    <t>Амортизация мед/оборудования</t>
  </si>
  <si>
    <t>Себестоимость услуги</t>
  </si>
  <si>
    <t>Рентабельность к себестоимости,%</t>
  </si>
  <si>
    <t>Прибыль</t>
  </si>
  <si>
    <t>Итого</t>
  </si>
  <si>
    <t>Тариф без налога на добавленную стоимость</t>
  </si>
  <si>
    <t>Тариф с учетом округления</t>
  </si>
  <si>
    <t>Характеристика работ</t>
  </si>
  <si>
    <t xml:space="preserve">РАСЧЁТ </t>
  </si>
  <si>
    <t xml:space="preserve">УЗ "Пинская центральная поликлиника" </t>
  </si>
  <si>
    <t>Начисления на оплату труда (к пункту 1):</t>
  </si>
  <si>
    <t>2.1</t>
  </si>
  <si>
    <t>Отчисления в фонд социальной защиты населения Министерства труда и социальной защиты Республики Беларусь, 34%</t>
  </si>
  <si>
    <t>2.2</t>
  </si>
  <si>
    <t>В том числе:</t>
  </si>
  <si>
    <t>5.1</t>
  </si>
  <si>
    <t>за потребление тепловой энергии</t>
  </si>
  <si>
    <t>5.2</t>
  </si>
  <si>
    <t>за потребление электрической энергия</t>
  </si>
  <si>
    <t>5.3</t>
  </si>
  <si>
    <t xml:space="preserve">                  </t>
  </si>
  <si>
    <t>Плата за ремонт и техобслуживание медицинского оборудования</t>
  </si>
  <si>
    <t>Оплата текущего ремонта зданий, сооружений</t>
  </si>
  <si>
    <t>Транспортные расходы</t>
  </si>
  <si>
    <t>Процент накладных расходов (стр.18/стр.19*100), %</t>
  </si>
  <si>
    <t xml:space="preserve">Количество рабочих часов в месяц (ч) </t>
  </si>
  <si>
    <t>Заработная плата за одну минуту (руб.)</t>
  </si>
  <si>
    <t xml:space="preserve">Должностной оклад </t>
  </si>
  <si>
    <t>Выплаты стим. и комп. характера в соотв. с зак-вом</t>
  </si>
  <si>
    <t>С.М. Лозюк</t>
  </si>
  <si>
    <t>в УЗ "Пинская центральная поликлиника"</t>
  </si>
  <si>
    <t>Наименование медицинской услуги</t>
  </si>
  <si>
    <t>Единица измерения</t>
  </si>
  <si>
    <t>Специалисты, оказывающие медицинскую услугу</t>
  </si>
  <si>
    <t>Норма времени (мин.)</t>
  </si>
  <si>
    <t>Заместитель главного врача по амбулаторно-поликлинической работе</t>
  </si>
  <si>
    <t>3.2</t>
  </si>
  <si>
    <t>заработной платы специалистов</t>
  </si>
  <si>
    <t>заработной платы специалистов  за одну минуту</t>
  </si>
  <si>
    <t>Наименование платной медицинской услуги</t>
  </si>
  <si>
    <t>Норма времени, мин.</t>
  </si>
  <si>
    <t>Должност специалиста, оказывающего платную медицинскую услугу</t>
  </si>
  <si>
    <t>Итого:</t>
  </si>
  <si>
    <t>Заработная плата специалиста,  руб.</t>
  </si>
  <si>
    <t>Заработная плата специалиста за 1 мин., руб.</t>
  </si>
  <si>
    <t xml:space="preserve">Плановая калькуляция </t>
  </si>
  <si>
    <t>3.1</t>
  </si>
  <si>
    <t>Стоимость материалов, руб.</t>
  </si>
  <si>
    <t>Тариф        без НДС, руб.</t>
  </si>
  <si>
    <t>Наименование платных медицинских услуг</t>
  </si>
  <si>
    <t>Итого стоимость услуги, руб.</t>
  </si>
  <si>
    <r>
      <t xml:space="preserve">на оказание платных медицинских услуг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 xml:space="preserve">, оказываемые </t>
    </r>
  </si>
  <si>
    <t>1. Консультация врачей-специалистов, в том числе сотрудников кафедр, имеющих категории, ученую степень, научное звание:</t>
  </si>
  <si>
    <t>консультация</t>
  </si>
  <si>
    <t>1.2</t>
  </si>
  <si>
    <t xml:space="preserve">Врача-специалиста первой квалификационной категории </t>
  </si>
  <si>
    <t>Врач-специалист первой квалификационной категории</t>
  </si>
  <si>
    <t>Опрос пациента. Изучение жалоб.
Сбор анамнеза заболевания. Изучение данных медицинской документации.
Сбор анамнеза жизни, уточнение аллерго-анамнеза, отягощенной наследственности, наличия профвредности, травм, операций, вредных привычек.
Объективное клиническое обследование: оценка общего состояния пациента, осмотр кожных покровов, костно-мышечной системы. Осмотр систем органов дыхания, кровообращения, желудочно-кишечного тракта, мочевыделительной, нервной и др. Пальпация лимфоузлов, щитовидной железы, молочных желез и др. Перкуссия и аускультация.
Проведение функциональных проб. Использование при консультировании методов и методик, утвержденных Минздравом инструкциями по применению, и/или рекомендуемых Минздравом методических рекомендаций.
Анализ жалоб, анамнеза жизни и заболевания, данных объективного осмотра. Постановка диагноза. Назначение необходимого обследования.
Определение тактики лечения (амбулаторное, стационарное). Назначение плана лечения.
Рекомендации по здоровому образу жизни. Санитарно-просветительная работа.
Оформление медицинской документации. Заполнение консультативного заключения, выписка справок, рецептов. Заполнение амбулаторной карты, регистрационных и учетных журналов</t>
  </si>
  <si>
    <t>Консультация врачей-специалистов, в том числе сотрудников кафедр, имеющих категории, ученую степень, научное звание:</t>
  </si>
  <si>
    <t>-терапевтического профиля</t>
  </si>
  <si>
    <t>Медсестра</t>
  </si>
  <si>
    <t>1.2 Врача-специалиста первой квалификационной категории терапевтического профиля</t>
  </si>
  <si>
    <r>
      <t xml:space="preserve">на платные медицинские услуги по </t>
    </r>
    <r>
      <rPr>
        <b/>
        <sz val="16"/>
        <rFont val="Times New Roman"/>
        <family val="1"/>
      </rPr>
      <t>консультациям врачами-специалистами</t>
    </r>
    <r>
      <rPr>
        <sz val="16"/>
        <rFont val="Times New Roman"/>
        <family val="1"/>
      </rPr>
      <t>, оказываемые</t>
    </r>
  </si>
  <si>
    <r>
      <t xml:space="preserve">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>, оказываемые</t>
    </r>
  </si>
  <si>
    <t>филиал "Межрайонный психоневрологический диспансер"</t>
  </si>
  <si>
    <t>Примечание:</t>
  </si>
  <si>
    <t>Информация</t>
  </si>
  <si>
    <t>об уровне тарифов на платные медицинские услуги в случае их изменения</t>
  </si>
  <si>
    <t>УЗ "Пинская центральная поликлиника" филиал "Межрайонный психоневрологический диспансер",                                                                                                                                                                            225710, г.Пинск, ул. Иркутско-Пинской Дивизии, 48</t>
  </si>
  <si>
    <t>(полное наименование юридического лица или индивидуального предпринимателя, юридический адрес )</t>
  </si>
  <si>
    <t xml:space="preserve">Наименование платной медицинской услуги </t>
  </si>
  <si>
    <t>Тариф, в руб.</t>
  </si>
  <si>
    <t>Изменение в процентах</t>
  </si>
  <si>
    <t>Примечание</t>
  </si>
  <si>
    <t>утвержденный</t>
  </si>
  <si>
    <t xml:space="preserve">ранее действующий </t>
  </si>
  <si>
    <t>без учета НДС</t>
  </si>
  <si>
    <t>с учетом НДС</t>
  </si>
  <si>
    <t>Консультация врачей- специалистов, в том числе сотрудников кафедр, имеющих категории, ученую степень, научное звание:</t>
  </si>
  <si>
    <t>врача-специалиста второй квалификационной категории:</t>
  </si>
  <si>
    <t>терапевтического профиля</t>
  </si>
  <si>
    <t>хирургического профиля</t>
  </si>
  <si>
    <t>врача-специалиста первой квалификационной категории:</t>
  </si>
  <si>
    <t>врача-специалиста высшей квалификационной категории:</t>
  </si>
  <si>
    <t>врача-специалиста, кандидата медицинских наук:</t>
  </si>
  <si>
    <t>врача-специалиста, доктора медицинских наук:</t>
  </si>
  <si>
    <t>доцента, кандидата медицинских наук:</t>
  </si>
  <si>
    <t>профессора, доктора медицинских наук:</t>
  </si>
  <si>
    <t>члена-корреспондента Национальной академии наук Беларуси, доктора медицинских наук:</t>
  </si>
  <si>
    <t>академика Национальной академии наук Беларуси, доктора медицинских наук: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</si>
  <si>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</si>
  <si>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Руководитель организации (индивидуальный предприниматель)</t>
  </si>
  <si>
    <t>(подпись)</t>
  </si>
  <si>
    <t xml:space="preserve"> (И.О.Фамилия)</t>
  </si>
  <si>
    <t>М.П.</t>
  </si>
  <si>
    <r>
      <t>об уровне тарифов на платные медицинские услуги в случае их изменения, оказываемые</t>
    </r>
    <r>
      <rPr>
        <b/>
        <sz val="12"/>
        <rFont val="Times New Roman"/>
        <family val="1"/>
      </rPr>
      <t xml:space="preserve"> иностранным гражданам постоянно проживающим на территории Республики Беларусь (имеющим вид на жительство) </t>
    </r>
  </si>
  <si>
    <r>
      <t xml:space="preserve">иностранным гражданам, постоянно проживающим на территории Республики Беларусь (имеющим вид на жительство)  </t>
    </r>
    <r>
      <rPr>
        <sz val="16"/>
        <rFont val="Times New Roman"/>
        <family val="1"/>
      </rPr>
      <t>в УЗ "Пинская центральная поликлиника"</t>
    </r>
  </si>
  <si>
    <t>Н.Н. Никрашевич</t>
  </si>
  <si>
    <t xml:space="preserve">№                  от </t>
  </si>
  <si>
    <t>п.1/п.18*100</t>
  </si>
  <si>
    <t>страховой взнос по обязательному страхованию от несчастных случаев на производстве и профессиональных заболеваний, 0,08%</t>
  </si>
  <si>
    <t>страховой взнос по обязательному страхованию от несчастных случаев на производстве и профессиональных заболеваний,0,08 %</t>
  </si>
  <si>
    <t>__________И.Ю. Киктенко</t>
  </si>
  <si>
    <t>1.1</t>
  </si>
  <si>
    <t xml:space="preserve">Врача-специалиста второй квалификационной категории </t>
  </si>
  <si>
    <t>Врач-специалист второй квалификационной категории</t>
  </si>
  <si>
    <t>Всего расходов (руб)</t>
  </si>
  <si>
    <t>Основная заработная плата, руб.</t>
  </si>
  <si>
    <t>Дополнительная заработная плата,(отпускные, компенсация отпуска,курсы УСО,своб.день матери), руб.</t>
  </si>
  <si>
    <t>1.1.</t>
  </si>
  <si>
    <t>1.1 Врача-специалиста второй квалификационной категории терапевтического профиля</t>
  </si>
  <si>
    <t>_________И.Ю. Киктенко</t>
  </si>
  <si>
    <t>было</t>
  </si>
  <si>
    <t xml:space="preserve"> филиал "Межрайонный психоневрологический диспансер"</t>
  </si>
  <si>
    <r>
      <t xml:space="preserve">по расчету тарифов 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>, оказываемые в УЗ "Пинская центральная поликлиника"</t>
    </r>
  </si>
  <si>
    <t>И.Ю. Киктенко</t>
  </si>
  <si>
    <t>_________И.Ю Киктенко</t>
  </si>
  <si>
    <r>
      <t>об уровне тарифов на платные медицинские услуги в случае их изменения, оказываемые</t>
    </r>
    <r>
      <rPr>
        <b/>
        <sz val="12"/>
        <rFont val="Times New Roman"/>
        <family val="1"/>
      </rPr>
      <t xml:space="preserve"> иностранным гражданам</t>
    </r>
  </si>
  <si>
    <r>
      <t xml:space="preserve">иностранным гражданам  </t>
    </r>
    <r>
      <rPr>
        <sz val="16"/>
        <rFont val="Times New Roman"/>
        <family val="1"/>
      </rPr>
      <t>в УЗ "Пинская центральная поликлиника"</t>
    </r>
  </si>
  <si>
    <r>
      <t xml:space="preserve">по расчету тарифов 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 xml:space="preserve">, оказываемые </t>
    </r>
    <r>
      <rPr>
        <b/>
        <sz val="14"/>
        <rFont val="Times New Roman"/>
        <family val="1"/>
      </rPr>
      <t xml:space="preserve">иностранным гражданам </t>
    </r>
    <r>
      <rPr>
        <sz val="14"/>
        <rFont val="Times New Roman"/>
        <family val="1"/>
      </rPr>
      <t>в УЗ "Пинская центральная поликлиника"</t>
    </r>
  </si>
  <si>
    <r>
      <t xml:space="preserve">по расчету тарифов на платные медицинские услуги по </t>
    </r>
    <r>
      <rPr>
        <b/>
        <sz val="14"/>
        <rFont val="Times New Roman"/>
        <family val="1"/>
      </rPr>
      <t>консультациям врачами-специалистами</t>
    </r>
    <r>
      <rPr>
        <sz val="14"/>
        <rFont val="Times New Roman"/>
        <family val="1"/>
      </rPr>
      <t xml:space="preserve">, оказываемые </t>
    </r>
    <r>
      <rPr>
        <b/>
        <sz val="14"/>
        <rFont val="Times New Roman"/>
        <family val="1"/>
      </rPr>
      <t xml:space="preserve">иностранным гражданам, постоянно проживающим на территории Республики Беларусь (имеющим вид на жительство) </t>
    </r>
    <r>
      <rPr>
        <sz val="14"/>
        <rFont val="Times New Roman"/>
        <family val="1"/>
      </rPr>
      <t>в УЗ "Пинская центральная поликлиника"</t>
    </r>
  </si>
  <si>
    <t>"___" ____________2019 г.</t>
  </si>
  <si>
    <t>Должность специалиста, оказывающего платную медицинскую услугу</t>
  </si>
  <si>
    <t>"___" __________ 2019 г.</t>
  </si>
  <si>
    <t>Вводится в действие с "____" _______________ 2019 г.</t>
  </si>
  <si>
    <t>процента накладных расходов за январь-декабрь 2018 года</t>
  </si>
  <si>
    <t>Факт за январь-декабрь                 2018 года</t>
  </si>
  <si>
    <t>Дополнительная зар/плата,13,3%</t>
  </si>
  <si>
    <t>Накладные расходы, 98,5%</t>
  </si>
  <si>
    <t>ТЕХНИЧЕСКАЯ ХАРАКТЕРИСТИКА</t>
  </si>
  <si>
    <t xml:space="preserve">И.О. Зав. филиалом </t>
  </si>
  <si>
    <t>О.С. Попека</t>
  </si>
  <si>
    <t xml:space="preserve">                                          УТВЕРЖДАЮ</t>
  </si>
  <si>
    <t xml:space="preserve">                                          Главный врач</t>
  </si>
  <si>
    <t xml:space="preserve">                                         УЗ "Пинская центральная</t>
  </si>
  <si>
    <t xml:space="preserve">                                         поликлиника"</t>
  </si>
  <si>
    <t xml:space="preserve">                                         __________И.Ю. Киктенко</t>
  </si>
  <si>
    <t xml:space="preserve">                                         "___" ____________2019 г.</t>
  </si>
  <si>
    <t>АКТ ХРОНОМЕТРАЖА</t>
  </si>
  <si>
    <t>РАБОЧЕГО ВРЕМЕНИ</t>
  </si>
  <si>
    <t>Комиссия в составе:</t>
  </si>
  <si>
    <t xml:space="preserve">И.О.Зав. филиалом </t>
  </si>
  <si>
    <t>определила следующие нормы времени для выполняемых услуг:</t>
  </si>
  <si>
    <t xml:space="preserve">№               от </t>
  </si>
  <si>
    <t xml:space="preserve">№                                  от </t>
  </si>
  <si>
    <r>
      <t xml:space="preserve">об уровне тарифов на платные медицинские услуги по </t>
    </r>
    <r>
      <rPr>
        <b/>
        <sz val="12"/>
        <rFont val="Times New Roman"/>
        <family val="1"/>
      </rPr>
      <t>консультациям врачами-специалистами,</t>
    </r>
    <r>
      <rPr>
        <sz val="12"/>
        <rFont val="Times New Roman"/>
        <family val="1"/>
      </rPr>
      <t xml:space="preserve"> оказываемые в</t>
    </r>
  </si>
  <si>
    <t>225710 г. Пинск ул. Иркутско-Пинской Дивизии, 48</t>
  </si>
  <si>
    <t xml:space="preserve">Тариф , в руб. </t>
  </si>
  <si>
    <t>Техническая характеристика работ</t>
  </si>
  <si>
    <t>Специалисты</t>
  </si>
  <si>
    <t>Нормы времени</t>
  </si>
  <si>
    <t xml:space="preserve">Опрос пациента. Изучение жалоб.
Сбор анамнеза заболевания. Изучение данных медицинской документации.
Сбор анамнеза жизни, уточнение аллерго-анамнеза, отягощенной наследственности, наличия профвредности, травм, операций, вредных привычек.
Объективное клиническое обследование: оценка общего состояния пациента, осмотр кожных покровов, костно-мышечной системы. Осмотр систем органов дыхания, кровообращения, желудочно-кишечного тракта, мочевыделительной, нервной и др. Пальпация лимфоузлов, щитовидной железы, молочных желез и др. Перкуссия и аускультация.
Проведение функциональных проб. Использование при консультировании методов и методик, утвержденных Минздравом инструкциями по применению, и/или рекомендуемых Минздравом методических рекомендаций.
Анализ жалоб, анамнеза жизни и заболевания, данных объективного осмотра. Постановка диагноза. Назначение необходимого обследования.
Определение тактики лечения (амбулаторное, стационарное). Назначение плана лечения.
Рекомендации по здоровому образу жизни. Санитарно-просветительная работа.
Оформление медицинской документации. Заполнение консультативного заключения, выписка справок, рецептов. Заполнение амбулаторной карты, регистрационных и учетных журналов </t>
  </si>
  <si>
    <t>--терапевтического профиля</t>
  </si>
  <si>
    <t>Примечание: В  тарифах  не  учтена  стоимость  лекарственных  средств изделий  медицинского  назначения и других материалов, которые оплачиваются заказчиком. Графы  6, 7, 8 заполняются  на  новые виды платных медицинских услуг,  которые не  включены  в нормативные правовые акты Министерства здравоохранения. дополнительно.</t>
  </si>
  <si>
    <t>_____________________</t>
  </si>
  <si>
    <t>_________________</t>
  </si>
  <si>
    <r>
      <t xml:space="preserve"> УЗ "Пинская центральная поликлиника" </t>
    </r>
    <r>
      <rPr>
        <b/>
        <sz val="12"/>
        <rFont val="Times New Roman"/>
        <family val="1"/>
      </rPr>
      <t>филиал "Межрайонный психоневрологический диспансер"</t>
    </r>
  </si>
  <si>
    <r>
      <t xml:space="preserve">об уровне тарифов на платные медицинские услуги по </t>
    </r>
    <r>
      <rPr>
        <b/>
        <sz val="12"/>
        <rFont val="Times New Roman"/>
        <family val="1"/>
      </rPr>
      <t>консультациям врачами-специалистами,</t>
    </r>
    <r>
      <rPr>
        <sz val="12"/>
        <rFont val="Times New Roman"/>
        <family val="1"/>
      </rPr>
      <t xml:space="preserve"> оказываемые </t>
    </r>
    <r>
      <rPr>
        <b/>
        <sz val="12"/>
        <rFont val="Times New Roman"/>
        <family val="1"/>
      </rPr>
      <t>иностранным гражданам</t>
    </r>
    <r>
      <rPr>
        <sz val="12"/>
        <rFont val="Times New Roman"/>
        <family val="1"/>
      </rPr>
      <t xml:space="preserve"> в</t>
    </r>
  </si>
  <si>
    <r>
      <t xml:space="preserve">об уровне тарифов на платные медицинские услуги по </t>
    </r>
    <r>
      <rPr>
        <b/>
        <sz val="12"/>
        <rFont val="Times New Roman"/>
        <family val="1"/>
      </rPr>
      <t>консультациям врачами-специалистами,</t>
    </r>
    <r>
      <rPr>
        <sz val="12"/>
        <rFont val="Times New Roman"/>
        <family val="1"/>
      </rPr>
      <t xml:space="preserve"> оказываемые </t>
    </r>
    <r>
      <rPr>
        <b/>
        <sz val="12"/>
        <rFont val="Times New Roman"/>
        <family val="1"/>
      </rPr>
      <t>иностранным гражданам постоянно проживающим на территории Республики Беларусь (имеющим вид на жительство)</t>
    </r>
    <r>
      <rPr>
        <sz val="12"/>
        <rFont val="Times New Roman"/>
        <family val="1"/>
      </rPr>
      <t xml:space="preserve"> в</t>
    </r>
  </si>
  <si>
    <t>Ю.С. Кривопуст</t>
  </si>
  <si>
    <t xml:space="preserve">     1. Тарифы сформированы на основании Приказа Учреждения здравоохранения  "Пинская центральная поликлиника" №___  от "__" __________ 2019 г.</t>
  </si>
  <si>
    <t>ПРЕЙСКУРАНТ №146</t>
  </si>
  <si>
    <t>ПРЕЙСКУРАНТ №147</t>
  </si>
  <si>
    <t>ПРЕЙСКУРАНТ №148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</si>
</sst>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"/>
    <numFmt numFmtId="184" formatCode="#,##0.000"/>
    <numFmt numFmtId="185" formatCode="#,##0.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* #,##0.0_);_(* \(#,##0.0\);_(* &quot;-&quot;??_);_(@_)"/>
    <numFmt numFmtId="193" formatCode="_(* #,##0_);_(* \(#,##0\);_(* &quot;-&quot;??_);_(@_)"/>
    <numFmt numFmtId="194" formatCode="0.000%"/>
    <numFmt numFmtId="195" formatCode="0.0000%"/>
    <numFmt numFmtId="196" formatCode="0.00000%"/>
    <numFmt numFmtId="197" formatCode="0.000000%"/>
    <numFmt numFmtId="198" formatCode="#,##0;\-#,##0;"/>
    <numFmt numFmtId="199" formatCode="#,##0.00000"/>
    <numFmt numFmtId="200" formatCode="0.000000"/>
    <numFmt numFmtId="201" formatCode="0.00000"/>
  </numFmts>
  <fonts count="7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sz val="20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0" fontId="3" fillId="0" borderId="0" xfId="55" applyFont="1">
      <alignment/>
      <protection/>
    </xf>
    <xf numFmtId="0" fontId="10" fillId="0" borderId="0" xfId="55">
      <alignment/>
      <protection/>
    </xf>
    <xf numFmtId="0" fontId="5" fillId="0" borderId="0" xfId="55" applyFont="1">
      <alignment/>
      <protection/>
    </xf>
    <xf numFmtId="0" fontId="3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17" fontId="10" fillId="0" borderId="0" xfId="55" applyNumberFormat="1" applyBorder="1">
      <alignment/>
      <protection/>
    </xf>
    <xf numFmtId="0" fontId="10" fillId="0" borderId="0" xfId="55" applyBorder="1">
      <alignment/>
      <protection/>
    </xf>
    <xf numFmtId="0" fontId="10" fillId="0" borderId="0" xfId="55" applyBorder="1" applyAlignment="1">
      <alignment/>
      <protection/>
    </xf>
    <xf numFmtId="0" fontId="10" fillId="0" borderId="0" xfId="55" applyFill="1" applyBorder="1" applyAlignment="1">
      <alignment/>
      <protection/>
    </xf>
    <xf numFmtId="0" fontId="10" fillId="0" borderId="11" xfId="55" applyBorder="1" applyAlignment="1">
      <alignment/>
      <protection/>
    </xf>
    <xf numFmtId="0" fontId="0" fillId="0" borderId="0" xfId="52">
      <alignment/>
      <protection/>
    </xf>
    <xf numFmtId="0" fontId="12" fillId="0" borderId="0" xfId="52" applyFont="1">
      <alignment/>
      <protection/>
    </xf>
    <xf numFmtId="0" fontId="11" fillId="0" borderId="0" xfId="52" applyFont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2" applyFont="1" applyAlignment="1">
      <alignment horizontal="left" vertical="center" wrapText="1"/>
      <protection/>
    </xf>
    <xf numFmtId="49" fontId="14" fillId="0" borderId="0" xfId="52" applyNumberFormat="1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vertical="center" wrapText="1"/>
      <protection/>
    </xf>
    <xf numFmtId="0" fontId="14" fillId="0" borderId="0" xfId="52" applyFont="1" applyBorder="1" applyAlignment="1">
      <alignment horizontal="left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left" vertical="center" wrapText="1"/>
      <protection/>
    </xf>
    <xf numFmtId="181" fontId="6" fillId="0" borderId="0" xfId="55" applyNumberFormat="1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horizontal="center" vertical="center"/>
      <protection/>
    </xf>
    <xf numFmtId="0" fontId="16" fillId="0" borderId="0" xfId="55" applyFont="1" applyBorder="1" applyAlignment="1">
      <alignment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9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13" fillId="0" borderId="0" xfId="52" applyFont="1">
      <alignment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19" fillId="32" borderId="10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13" fillId="0" borderId="0" xfId="52" applyFont="1" applyFill="1" applyAlignment="1">
      <alignment horizontal="left"/>
      <protection/>
    </xf>
    <xf numFmtId="0" fontId="20" fillId="32" borderId="13" xfId="52" applyFont="1" applyFill="1" applyBorder="1" applyAlignment="1">
      <alignment horizontal="center" vertical="center" wrapText="1"/>
      <protection/>
    </xf>
    <xf numFmtId="49" fontId="17" fillId="0" borderId="14" xfId="52" applyNumberFormat="1" applyFont="1" applyBorder="1" applyAlignment="1">
      <alignment horizontal="left" vertical="top" wrapText="1"/>
      <protection/>
    </xf>
    <xf numFmtId="0" fontId="17" fillId="0" borderId="13" xfId="52" applyFont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10" xfId="55" applyNumberFormat="1" applyFont="1" applyBorder="1" applyAlignment="1">
      <alignment horizontal="center" vertical="center" wrapText="1"/>
      <protection/>
    </xf>
    <xf numFmtId="0" fontId="6" fillId="0" borderId="13" xfId="55" applyNumberFormat="1" applyFont="1" applyBorder="1" applyAlignment="1">
      <alignment horizontal="left" vertical="center" wrapText="1"/>
      <protection/>
    </xf>
    <xf numFmtId="0" fontId="17" fillId="0" borderId="10" xfId="52" applyFont="1" applyBorder="1" applyAlignment="1">
      <alignment vertical="center" wrapText="1"/>
      <protection/>
    </xf>
    <xf numFmtId="49" fontId="6" fillId="0" borderId="15" xfId="55" applyNumberFormat="1" applyFont="1" applyBorder="1" applyAlignment="1">
      <alignment horizontal="left" vertical="center" wrapText="1"/>
      <protection/>
    </xf>
    <xf numFmtId="0" fontId="6" fillId="0" borderId="15" xfId="55" applyNumberFormat="1" applyFont="1" applyBorder="1" applyAlignment="1">
      <alignment horizontal="left" vertical="top" wrapText="1"/>
      <protection/>
    </xf>
    <xf numFmtId="0" fontId="6" fillId="0" borderId="13" xfId="55" applyNumberFormat="1" applyFont="1" applyBorder="1" applyAlignment="1">
      <alignment horizontal="left" wrapText="1"/>
      <protection/>
    </xf>
    <xf numFmtId="186" fontId="2" fillId="0" borderId="0" xfId="0" applyNumberFormat="1" applyFont="1" applyFill="1" applyAlignment="1">
      <alignment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33" borderId="0" xfId="55" applyFont="1" applyFill="1" applyProtection="1">
      <alignment/>
      <protection locked="0"/>
    </xf>
    <xf numFmtId="0" fontId="2" fillId="0" borderId="0" xfId="55" applyFont="1" applyFill="1" applyBorder="1" applyAlignment="1" applyProtection="1">
      <alignment vertical="center"/>
      <protection locked="0"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16" xfId="55" applyFont="1" applyFill="1" applyBorder="1" applyAlignment="1" applyProtection="1">
      <alignment horizontal="center" vertical="center"/>
      <protection locked="0"/>
    </xf>
    <xf numFmtId="0" fontId="2" fillId="0" borderId="17" xfId="55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 locked="0"/>
    </xf>
    <xf numFmtId="0" fontId="23" fillId="33" borderId="0" xfId="55" applyFont="1" applyFill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19" xfId="55" applyFont="1" applyFill="1" applyBorder="1" applyAlignment="1" applyProtection="1">
      <alignment horizontal="center" vertical="center" wrapText="1"/>
      <protection locked="0"/>
    </xf>
    <xf numFmtId="1" fontId="2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55" applyFont="1" applyFill="1" applyBorder="1" applyAlignment="1" applyProtection="1">
      <alignment horizontal="center" vertical="top" wrapText="1"/>
      <protection locked="0"/>
    </xf>
    <xf numFmtId="0" fontId="2" fillId="0" borderId="22" xfId="55" applyFont="1" applyFill="1" applyBorder="1" applyAlignment="1" applyProtection="1">
      <alignment horizontal="center" vertical="top" wrapText="1"/>
      <protection locked="0"/>
    </xf>
    <xf numFmtId="0" fontId="2" fillId="0" borderId="23" xfId="55" applyFont="1" applyFill="1" applyBorder="1" applyAlignment="1" applyProtection="1">
      <alignment horizontal="center" vertical="top" wrapText="1"/>
      <protection locked="0"/>
    </xf>
    <xf numFmtId="1" fontId="2" fillId="0" borderId="22" xfId="55" applyNumberFormat="1" applyFont="1" applyFill="1" applyBorder="1" applyAlignment="1" applyProtection="1">
      <alignment horizontal="center" vertical="top" wrapText="1"/>
      <protection locked="0"/>
    </xf>
    <xf numFmtId="1" fontId="2" fillId="0" borderId="23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Alignment="1" applyProtection="1">
      <alignment vertical="top"/>
      <protection/>
    </xf>
    <xf numFmtId="1" fontId="2" fillId="0" borderId="0" xfId="55" applyNumberFormat="1" applyFont="1" applyFill="1" applyAlignment="1" applyProtection="1">
      <alignment vertical="top"/>
      <protection/>
    </xf>
    <xf numFmtId="198" fontId="2" fillId="0" borderId="0" xfId="55" applyNumberFormat="1" applyFont="1" applyFill="1" applyAlignment="1" applyProtection="1">
      <alignment vertical="top" wrapText="1"/>
      <protection/>
    </xf>
    <xf numFmtId="0" fontId="2" fillId="0" borderId="0" xfId="55" applyFont="1" applyFill="1" applyAlignment="1" applyProtection="1">
      <alignment horizontal="center" vertical="top"/>
      <protection/>
    </xf>
    <xf numFmtId="1" fontId="2" fillId="0" borderId="0" xfId="55" applyNumberFormat="1" applyFont="1" applyFill="1" applyAlignment="1" applyProtection="1">
      <alignment horizontal="center" vertical="top" wrapText="1"/>
      <protection locked="0"/>
    </xf>
    <xf numFmtId="0" fontId="2" fillId="0" borderId="0" xfId="55" applyFont="1" applyFill="1" applyBorder="1" applyAlignment="1" applyProtection="1">
      <alignment horizontal="center" vertical="top" wrapText="1"/>
      <protection locked="0"/>
    </xf>
    <xf numFmtId="1" fontId="2" fillId="0" borderId="0" xfId="55" applyNumberFormat="1" applyFont="1" applyFill="1" applyBorder="1" applyAlignment="1" applyProtection="1">
      <alignment horizontal="center" vertical="top" wrapText="1"/>
      <protection locked="0"/>
    </xf>
    <xf numFmtId="3" fontId="2" fillId="0" borderId="0" xfId="55" applyNumberFormat="1" applyFont="1" applyFill="1" applyAlignment="1" applyProtection="1">
      <alignment horizontal="center" vertical="top" wrapText="1"/>
      <protection locked="0"/>
    </xf>
    <xf numFmtId="3" fontId="2" fillId="0" borderId="0" xfId="55" applyNumberFormat="1" applyFont="1" applyFill="1" applyBorder="1" applyAlignment="1" applyProtection="1">
      <alignment horizontal="center" vertical="top" wrapText="1"/>
      <protection locked="0"/>
    </xf>
    <xf numFmtId="182" fontId="2" fillId="0" borderId="0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Font="1" applyFill="1" applyAlignment="1" applyProtection="1">
      <alignment horizontal="left" vertical="justify"/>
      <protection locked="0"/>
    </xf>
    <xf numFmtId="0" fontId="23" fillId="0" borderId="0" xfId="55" applyFont="1" applyFill="1" applyAlignment="1" applyProtection="1">
      <alignment horizontal="left" vertical="justify"/>
      <protection locked="0"/>
    </xf>
    <xf numFmtId="1" fontId="2" fillId="0" borderId="0" xfId="55" applyNumberFormat="1" applyFont="1" applyFill="1" applyAlignment="1" applyProtection="1">
      <alignment vertical="justify"/>
      <protection locked="0"/>
    </xf>
    <xf numFmtId="0" fontId="2" fillId="0" borderId="0" xfId="55" applyFont="1" applyFill="1" applyBorder="1" applyAlignment="1" applyProtection="1">
      <alignment vertical="justify" wrapText="1"/>
      <protection locked="0"/>
    </xf>
    <xf numFmtId="0" fontId="2" fillId="0" borderId="0" xfId="55" applyFont="1" applyFill="1" applyBorder="1" applyAlignment="1" applyProtection="1">
      <alignment horizontal="center" vertical="justify" wrapText="1"/>
      <protection locked="0"/>
    </xf>
    <xf numFmtId="0" fontId="2" fillId="0" borderId="0" xfId="55" applyFont="1" applyFill="1" applyAlignment="1" applyProtection="1">
      <alignment horizontal="left" vertical="center"/>
      <protection locked="0"/>
    </xf>
    <xf numFmtId="0" fontId="23" fillId="0" borderId="0" xfId="55" applyFont="1" applyFill="1" applyAlignment="1" applyProtection="1">
      <alignment horizontal="left" vertical="center"/>
      <protection locked="0"/>
    </xf>
    <xf numFmtId="1" fontId="2" fillId="0" borderId="0" xfId="55" applyNumberFormat="1" applyFont="1" applyFill="1" applyAlignment="1" applyProtection="1">
      <alignment vertical="center"/>
      <protection locked="0"/>
    </xf>
    <xf numFmtId="0" fontId="2" fillId="0" borderId="0" xfId="55" applyFont="1" applyFill="1" applyAlignment="1" applyProtection="1">
      <alignment vertical="center" wrapText="1"/>
      <protection locked="0"/>
    </xf>
    <xf numFmtId="49" fontId="2" fillId="0" borderId="0" xfId="55" applyNumberFormat="1" applyFont="1" applyFill="1" applyAlignment="1" applyProtection="1">
      <alignment horizontal="center" vertical="center" wrapText="1"/>
      <protection locked="0"/>
    </xf>
    <xf numFmtId="1" fontId="2" fillId="0" borderId="0" xfId="55" applyNumberFormat="1" applyFont="1" applyFill="1" applyAlignment="1" applyProtection="1">
      <alignment horizontal="center" vertical="center" wrapText="1"/>
      <protection locked="0"/>
    </xf>
    <xf numFmtId="1" fontId="2" fillId="0" borderId="0" xfId="55" applyNumberFormat="1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Alignment="1" applyProtection="1">
      <alignment horizontal="left" vertical="center" wrapText="1"/>
      <protection locked="0"/>
    </xf>
    <xf numFmtId="0" fontId="2" fillId="0" borderId="0" xfId="55" applyFont="1" applyFill="1" applyAlignment="1" applyProtection="1">
      <alignment horizontal="center" vertical="center" wrapText="1"/>
      <protection locked="0"/>
    </xf>
    <xf numFmtId="1" fontId="24" fillId="0" borderId="12" xfId="55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55" applyFont="1" applyFill="1" applyAlignment="1" applyProtection="1">
      <alignment horizontal="left" vertical="center"/>
      <protection locked="0"/>
    </xf>
    <xf numFmtId="0" fontId="2" fillId="33" borderId="0" xfId="55" applyFont="1" applyFill="1" applyProtection="1">
      <alignment/>
      <protection locked="0"/>
    </xf>
    <xf numFmtId="0" fontId="23" fillId="33" borderId="0" xfId="55" applyFont="1" applyFill="1" applyAlignment="1" applyProtection="1">
      <alignment horizontal="center"/>
      <protection locked="0"/>
    </xf>
    <xf numFmtId="1" fontId="23" fillId="33" borderId="0" xfId="55" applyNumberFormat="1" applyFont="1" applyFill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3" xfId="52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3" fontId="17" fillId="0" borderId="24" xfId="52" applyNumberFormat="1" applyFont="1" applyBorder="1" applyAlignment="1">
      <alignment horizontal="center" vertical="center" wrapText="1"/>
      <protection/>
    </xf>
    <xf numFmtId="183" fontId="6" fillId="0" borderId="10" xfId="55" applyNumberFormat="1" applyFont="1" applyBorder="1" applyAlignment="1">
      <alignment horizontal="center" vertical="center"/>
      <protection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" fontId="6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4" fontId="2" fillId="0" borderId="0" xfId="55" applyNumberFormat="1" applyFont="1" applyFill="1" applyAlignment="1" applyProtection="1">
      <alignment horizontal="center" vertical="top" wrapText="1"/>
      <protection locked="0"/>
    </xf>
    <xf numFmtId="4" fontId="2" fillId="0" borderId="0" xfId="55" applyNumberFormat="1" applyFont="1" applyFill="1" applyBorder="1" applyAlignment="1" applyProtection="1">
      <alignment horizontal="center" vertical="top" wrapText="1"/>
      <protection locked="0"/>
    </xf>
    <xf numFmtId="2" fontId="2" fillId="0" borderId="0" xfId="55" applyNumberFormat="1" applyFont="1" applyFill="1" applyAlignment="1" applyProtection="1">
      <alignment horizontal="center" vertical="top" wrapText="1"/>
      <protection locked="0"/>
    </xf>
    <xf numFmtId="2" fontId="2" fillId="0" borderId="0" xfId="55" applyNumberFormat="1" applyFont="1" applyFill="1" applyBorder="1" applyAlignment="1" applyProtection="1">
      <alignment horizontal="center" vertical="top" wrapText="1"/>
      <protection locked="0"/>
    </xf>
    <xf numFmtId="180" fontId="2" fillId="0" borderId="0" xfId="55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Fill="1" applyBorder="1" applyAlignment="1">
      <alignment horizontal="center" vertical="center" wrapText="1"/>
    </xf>
    <xf numFmtId="180" fontId="67" fillId="0" borderId="0" xfId="0" applyNumberFormat="1" applyFont="1" applyFill="1" applyBorder="1" applyAlignment="1">
      <alignment horizontal="center" vertical="center" wrapText="1"/>
    </xf>
    <xf numFmtId="186" fontId="25" fillId="0" borderId="23" xfId="52" applyNumberFormat="1" applyFont="1" applyFill="1" applyBorder="1" applyAlignment="1">
      <alignment horizontal="center" vertical="center"/>
      <protection/>
    </xf>
    <xf numFmtId="181" fontId="68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52" applyFont="1" applyAlignment="1">
      <alignment horizontal="right" vertical="center" wrapText="1"/>
      <protection/>
    </xf>
    <xf numFmtId="0" fontId="2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52" applyFont="1" applyAlignment="1">
      <alignment vertical="center" wrapText="1"/>
      <protection/>
    </xf>
    <xf numFmtId="0" fontId="0" fillId="0" borderId="0" xfId="53">
      <alignment/>
      <protection/>
    </xf>
    <xf numFmtId="0" fontId="26" fillId="0" borderId="0" xfId="53" applyFont="1" applyFill="1" applyAlignment="1">
      <alignment vertical="center"/>
      <protection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1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3" applyFont="1" applyFill="1" applyBorder="1" applyAlignment="1" applyProtection="1">
      <alignment horizontal="left" vertical="top"/>
      <protection locked="0"/>
    </xf>
    <xf numFmtId="0" fontId="18" fillId="0" borderId="25" xfId="52" applyFont="1" applyBorder="1" applyAlignment="1">
      <alignment horizontal="left" vertical="center" wrapText="1"/>
      <protection/>
    </xf>
    <xf numFmtId="49" fontId="18" fillId="0" borderId="14" xfId="52" applyNumberFormat="1" applyFont="1" applyBorder="1" applyAlignment="1">
      <alignment horizontal="left" vertical="top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18" fillId="0" borderId="13" xfId="52" applyFont="1" applyBorder="1" applyAlignment="1">
      <alignment vertical="center" wrapText="1"/>
      <protection/>
    </xf>
    <xf numFmtId="0" fontId="17" fillId="0" borderId="0" xfId="52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" fontId="2" fillId="0" borderId="0" xfId="53" applyNumberFormat="1" applyFont="1" applyBorder="1" applyAlignment="1">
      <alignment horizontal="center" vertical="center" wrapText="1"/>
      <protection/>
    </xf>
    <xf numFmtId="3" fontId="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2" fillId="0" borderId="0" xfId="53" applyFont="1" applyFill="1" applyAlignment="1" applyProtection="1">
      <alignment horizontal="left" vertical="center" wrapText="1"/>
      <protection locked="0"/>
    </xf>
    <xf numFmtId="0" fontId="2" fillId="0" borderId="0" xfId="53" applyFont="1" applyFill="1" applyAlignment="1" applyProtection="1">
      <alignment horizontal="left" vertical="center"/>
      <protection locked="0"/>
    </xf>
    <xf numFmtId="1" fontId="6" fillId="0" borderId="0" xfId="53" applyNumberFormat="1" applyFont="1" applyFill="1" applyAlignment="1" applyProtection="1">
      <alignment vertical="center"/>
      <protection locked="0"/>
    </xf>
    <xf numFmtId="49" fontId="2" fillId="0" borderId="0" xfId="53" applyNumberFormat="1" applyFont="1" applyFill="1" applyAlignment="1" applyProtection="1">
      <alignment horizontal="center" vertical="center" wrapText="1"/>
      <protection locked="0"/>
    </xf>
    <xf numFmtId="1" fontId="2" fillId="0" borderId="0" xfId="53" applyNumberFormat="1" applyFont="1" applyFill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horizontal="center" vertical="top" wrapText="1"/>
      <protection locked="0"/>
    </xf>
    <xf numFmtId="0" fontId="6" fillId="0" borderId="0" xfId="53" applyFont="1" applyFill="1" applyAlignment="1" applyProtection="1">
      <alignment horizontal="left" vertical="center" wrapText="1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 applyProtection="1">
      <alignment horizontal="left" vertical="justify"/>
      <protection locked="0"/>
    </xf>
    <xf numFmtId="0" fontId="2" fillId="0" borderId="0" xfId="53" applyFont="1" applyFill="1" applyAlignment="1" applyProtection="1">
      <alignment horizontal="left" vertical="center"/>
      <protection locked="0"/>
    </xf>
    <xf numFmtId="0" fontId="23" fillId="0" borderId="0" xfId="53" applyFont="1" applyFill="1" applyAlignment="1" applyProtection="1">
      <alignment horizontal="center" vertical="center"/>
      <protection locked="0"/>
    </xf>
    <xf numFmtId="1" fontId="23" fillId="0" borderId="0" xfId="53" applyNumberFormat="1" applyFont="1" applyFill="1" applyAlignment="1" applyProtection="1">
      <alignment vertical="center"/>
      <protection locked="0"/>
    </xf>
    <xf numFmtId="0" fontId="23" fillId="0" borderId="0" xfId="53" applyFont="1" applyFill="1" applyAlignment="1" applyProtection="1">
      <alignment horizontal="center" vertical="justify"/>
      <protection locked="0"/>
    </xf>
    <xf numFmtId="1" fontId="23" fillId="0" borderId="0" xfId="53" applyNumberFormat="1" applyFont="1" applyFill="1" applyProtection="1">
      <alignment/>
      <protection locked="0"/>
    </xf>
    <xf numFmtId="49" fontId="18" fillId="0" borderId="13" xfId="52" applyNumberFormat="1" applyFont="1" applyBorder="1" applyAlignment="1">
      <alignment horizontal="center" vertical="center" wrapText="1"/>
      <protection/>
    </xf>
    <xf numFmtId="49" fontId="18" fillId="0" borderId="15" xfId="52" applyNumberFormat="1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left" vertical="center" wrapText="1"/>
      <protection/>
    </xf>
    <xf numFmtId="0" fontId="17" fillId="0" borderId="15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2" borderId="26" xfId="52" applyFont="1" applyFill="1" applyBorder="1" applyAlignment="1">
      <alignment horizontal="left" vertical="center"/>
      <protection/>
    </xf>
    <xf numFmtId="0" fontId="1" fillId="32" borderId="24" xfId="52" applyFont="1" applyFill="1" applyBorder="1" applyAlignment="1">
      <alignment horizontal="left" vertical="center"/>
      <protection/>
    </xf>
    <xf numFmtId="0" fontId="1" fillId="32" borderId="27" xfId="52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55" applyNumberFormat="1" applyFont="1" applyBorder="1" applyAlignment="1">
      <alignment horizontal="center" vertical="center" wrapText="1"/>
      <protection/>
    </xf>
    <xf numFmtId="0" fontId="6" fillId="0" borderId="15" xfId="55" applyNumberFormat="1" applyFont="1" applyBorder="1" applyAlignment="1">
      <alignment horizontal="center" vertical="center" wrapText="1"/>
      <protection/>
    </xf>
    <xf numFmtId="185" fontId="15" fillId="0" borderId="13" xfId="52" applyNumberFormat="1" applyFont="1" applyBorder="1" applyAlignment="1">
      <alignment horizontal="center" vertical="center" wrapText="1"/>
      <protection/>
    </xf>
    <xf numFmtId="185" fontId="15" fillId="0" borderId="15" xfId="52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26" xfId="55" applyNumberFormat="1" applyFont="1" applyBorder="1" applyAlignment="1">
      <alignment horizontal="left" vertical="center" wrapText="1"/>
      <protection/>
    </xf>
    <xf numFmtId="0" fontId="1" fillId="0" borderId="24" xfId="55" applyNumberFormat="1" applyFont="1" applyBorder="1" applyAlignment="1">
      <alignment horizontal="left" vertical="center" wrapText="1"/>
      <protection/>
    </xf>
    <xf numFmtId="0" fontId="1" fillId="0" borderId="27" xfId="55" applyNumberFormat="1" applyFont="1" applyBorder="1" applyAlignment="1">
      <alignment horizontal="left" vertical="center" wrapText="1"/>
      <protection/>
    </xf>
    <xf numFmtId="16" fontId="6" fillId="0" borderId="13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1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28" xfId="53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2" fillId="0" borderId="0" xfId="53" applyFont="1" applyAlignment="1">
      <alignment horizontal="center"/>
      <protection/>
    </xf>
    <xf numFmtId="1" fontId="2" fillId="0" borderId="26" xfId="53" applyNumberFormat="1" applyFont="1" applyFill="1" applyBorder="1" applyAlignment="1" applyProtection="1">
      <alignment horizontal="center" vertical="center" wrapText="1"/>
      <protection locked="0"/>
    </xf>
    <xf numFmtId="1" fontId="2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/>
      <protection/>
    </xf>
    <xf numFmtId="0" fontId="2" fillId="0" borderId="15" xfId="53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3" fontId="2" fillId="0" borderId="10" xfId="53" applyNumberFormat="1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left" vertical="center" wrapText="1"/>
      <protection/>
    </xf>
    <xf numFmtId="0" fontId="2" fillId="0" borderId="0" xfId="53" applyFont="1" applyFill="1" applyAlignment="1" applyProtection="1">
      <alignment horizontal="left" vertical="center" wrapText="1"/>
      <protection locked="0"/>
    </xf>
    <xf numFmtId="0" fontId="6" fillId="0" borderId="0" xfId="53" applyFont="1" applyFill="1" applyAlignment="1" applyProtection="1">
      <alignment horizontal="center" vertical="center" wrapText="1"/>
      <protection locked="0"/>
    </xf>
    <xf numFmtId="0" fontId="6" fillId="0" borderId="0" xfId="53" applyFont="1" applyFill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center" vertical="center" wrapText="1"/>
      <protection/>
    </xf>
    <xf numFmtId="4" fontId="2" fillId="0" borderId="15" xfId="53" applyNumberFormat="1" applyFont="1" applyBorder="1" applyAlignment="1">
      <alignment horizontal="center" vertical="center" wrapText="1"/>
      <protection/>
    </xf>
    <xf numFmtId="3" fontId="2" fillId="0" borderId="13" xfId="53" applyNumberFormat="1" applyFont="1" applyBorder="1" applyAlignment="1">
      <alignment horizontal="center" vertical="center" wrapText="1"/>
      <protection/>
    </xf>
    <xf numFmtId="3" fontId="2" fillId="0" borderId="15" xfId="53" applyNumberFormat="1" applyFont="1" applyBorder="1" applyAlignment="1">
      <alignment horizontal="center" vertical="center" wrapText="1"/>
      <protection/>
    </xf>
    <xf numFmtId="0" fontId="27" fillId="0" borderId="13" xfId="52" applyFont="1" applyBorder="1" applyAlignment="1">
      <alignment horizontal="left" vertical="center" wrapText="1"/>
      <protection/>
    </xf>
    <xf numFmtId="0" fontId="27" fillId="0" borderId="15" xfId="52" applyFont="1" applyBorder="1" applyAlignment="1">
      <alignment horizontal="left" vertical="center" wrapText="1"/>
      <protection/>
    </xf>
    <xf numFmtId="0" fontId="2" fillId="0" borderId="0" xfId="55" applyFont="1" applyFill="1" applyAlignment="1" applyProtection="1">
      <alignment horizontal="center" vertical="center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2" fillId="0" borderId="29" xfId="55" applyFont="1" applyFill="1" applyBorder="1" applyAlignment="1" applyProtection="1">
      <alignment horizontal="center" vertical="center" wrapText="1"/>
      <protection locked="0"/>
    </xf>
    <xf numFmtId="0" fontId="2" fillId="0" borderId="17" xfId="55" applyFont="1" applyFill="1" applyBorder="1" applyAlignment="1" applyProtection="1">
      <alignment horizontal="center" vertical="center" wrapText="1"/>
      <protection locked="0"/>
    </xf>
    <xf numFmtId="0" fontId="2" fillId="0" borderId="30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31" xfId="55" applyFont="1" applyFill="1" applyBorder="1" applyAlignment="1" applyProtection="1">
      <alignment horizontal="center" vertical="center" wrapText="1"/>
      <protection locked="0"/>
    </xf>
    <xf numFmtId="0" fontId="2" fillId="0" borderId="16" xfId="55" applyFont="1" applyFill="1" applyBorder="1" applyAlignment="1" applyProtection="1">
      <alignment horizontal="center" vertical="center" wrapText="1"/>
      <protection locked="0"/>
    </xf>
    <xf numFmtId="0" fontId="2" fillId="0" borderId="20" xfId="55" applyFont="1" applyFill="1" applyBorder="1" applyAlignment="1" applyProtection="1">
      <alignment horizontal="center" vertical="center" wrapText="1"/>
      <protection locked="0"/>
    </xf>
    <xf numFmtId="0" fontId="2" fillId="0" borderId="32" xfId="55" applyFont="1" applyFill="1" applyBorder="1" applyAlignment="1" applyProtection="1">
      <alignment horizontal="center" vertical="center" wrapText="1"/>
      <protection locked="0"/>
    </xf>
    <xf numFmtId="0" fontId="2" fillId="0" borderId="33" xfId="55" applyFont="1" applyFill="1" applyBorder="1" applyAlignment="1" applyProtection="1">
      <alignment horizontal="center" vertical="center" wrapText="1"/>
      <protection locked="0"/>
    </xf>
    <xf numFmtId="1" fontId="2" fillId="0" borderId="34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55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 locked="0"/>
    </xf>
    <xf numFmtId="0" fontId="2" fillId="0" borderId="34" xfId="55" applyFont="1" applyFill="1" applyBorder="1" applyAlignment="1" applyProtection="1">
      <alignment horizontal="center" vertical="center" wrapText="1"/>
      <protection locked="0"/>
    </xf>
    <xf numFmtId="0" fontId="2" fillId="0" borderId="21" xfId="55" applyFont="1" applyFill="1" applyBorder="1" applyAlignment="1" applyProtection="1">
      <alignment horizontal="center" vertical="center" wrapText="1"/>
      <protection locked="0"/>
    </xf>
    <xf numFmtId="0" fontId="2" fillId="0" borderId="2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Fill="1" applyAlignment="1" applyProtection="1">
      <alignment horizontal="left" vertical="center" wrapText="1"/>
      <protection locked="0"/>
    </xf>
    <xf numFmtId="0" fontId="2" fillId="0" borderId="12" xfId="55" applyFont="1" applyFill="1" applyBorder="1" applyAlignment="1" applyProtection="1">
      <alignment horizontal="center" vertical="center" wrapText="1"/>
      <protection locked="0"/>
    </xf>
    <xf numFmtId="0" fontId="2" fillId="0" borderId="35" xfId="55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Fill="1" applyBorder="1" applyAlignment="1" applyProtection="1">
      <alignment horizontal="left" vertical="justify" wrapText="1"/>
      <protection locked="0"/>
    </xf>
    <xf numFmtId="0" fontId="2" fillId="0" borderId="0" xfId="55" applyFont="1" applyFill="1" applyAlignment="1" applyProtection="1">
      <alignment horizontal="center"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0" applyFont="1" applyAlignment="1">
      <alignment horizontal="justify" vertical="center" wrapText="1"/>
    </xf>
    <xf numFmtId="0" fontId="22" fillId="0" borderId="13" xfId="52" applyFont="1" applyBorder="1" applyAlignment="1">
      <alignment horizontal="center" vertical="center" wrapText="1"/>
      <protection/>
    </xf>
    <xf numFmtId="0" fontId="22" fillId="0" borderId="15" xfId="52" applyFont="1" applyBorder="1" applyAlignment="1">
      <alignment horizontal="center" vertical="center" wrapText="1"/>
      <protection/>
    </xf>
    <xf numFmtId="4" fontId="17" fillId="0" borderId="10" xfId="52" applyNumberFormat="1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72;&#1103;%20&#1082;&#1072;&#1083;&#1100;&#1082;&#1091;&#1083;&#1103;&#1094;&#1080;&#1103;\9.%20&#1055;&#1083;&#1072;&#1085;&#1086;&#1074;&#1072;&#1103;%20&#1082;&#1072;&#1083;&#1100;&#1082;&#1091;&#1083;&#1103;&#1094;&#1080;&#1103;(2%20&#1082;&#1072;&#1090;&#1077;&#1075;&#1086;&#1088;&#1080;&#1103;)%20%2005.12.2016\&#1055;&#1083;&#1072;&#1085;&#1086;&#1074;&#1072;&#1103;%20&#1082;&#1072;&#1083;&#1100;&#1082;&#1091;&#1083;&#1103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"/>
      <sheetName val="Накладные"/>
      <sheetName val="З.п за 1 мин"/>
      <sheetName val="Зарплата"/>
      <sheetName val="ПК бел."/>
      <sheetName val="Шаблон на новые услуги"/>
      <sheetName val="ПК ин.гр."/>
      <sheetName val="Шаблон на новые услуги ин.гр."/>
      <sheetName val="ПК ин. пост."/>
      <sheetName val="Шаблон на новые услуги ин.пост."/>
      <sheetName val="№  бел."/>
      <sheetName val="№ ин.гр."/>
      <sheetName val="№  ин. пост."/>
    </sheetNames>
    <sheetDataSet>
      <sheetData sheetId="0">
        <row r="16">
          <cell r="E16" t="str">
            <v>Врач-специалист второй квалификационной категории</v>
          </cell>
        </row>
        <row r="17">
          <cell r="E17" t="str">
            <v>Медсестра</v>
          </cell>
        </row>
      </sheetData>
      <sheetData sheetId="3">
        <row r="10">
          <cell r="A10" t="str">
            <v>1.1.</v>
          </cell>
          <cell r="B10" t="str">
            <v>Врача-специалиста второй квалификационной категории </v>
          </cell>
        </row>
        <row r="11">
          <cell r="B11" t="str">
            <v>-терапевтического профиля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Normal="70" workbookViewId="0" topLeftCell="A1">
      <selection activeCell="A9" sqref="A9:F9"/>
    </sheetView>
  </sheetViews>
  <sheetFormatPr defaultColWidth="9.140625" defaultRowHeight="12.75"/>
  <cols>
    <col min="1" max="1" width="9.57421875" style="31" customWidth="1"/>
    <col min="2" max="2" width="33.28125" style="31" customWidth="1"/>
    <col min="3" max="3" width="18.421875" style="31" customWidth="1"/>
    <col min="4" max="4" width="98.421875" style="32" customWidth="1"/>
    <col min="5" max="16384" width="9.140625" style="31" customWidth="1"/>
  </cols>
  <sheetData>
    <row r="1" ht="26.25">
      <c r="D1" s="185" t="s">
        <v>188</v>
      </c>
    </row>
    <row r="2" ht="26.25">
      <c r="D2" s="185" t="s">
        <v>189</v>
      </c>
    </row>
    <row r="3" ht="26.25">
      <c r="D3" s="185" t="s">
        <v>190</v>
      </c>
    </row>
    <row r="4" ht="26.25">
      <c r="D4" s="185" t="s">
        <v>191</v>
      </c>
    </row>
    <row r="5" ht="26.25">
      <c r="D5" s="185" t="s">
        <v>192</v>
      </c>
    </row>
    <row r="6" ht="26.25">
      <c r="D6" s="185" t="s">
        <v>193</v>
      </c>
    </row>
    <row r="7" spans="1:4" ht="15">
      <c r="A7" s="33"/>
      <c r="B7" s="33"/>
      <c r="C7" s="33"/>
      <c r="D7" s="33"/>
    </row>
    <row r="8" spans="1:6" ht="18.75">
      <c r="A8" s="229" t="s">
        <v>185</v>
      </c>
      <c r="B8" s="229"/>
      <c r="C8" s="229"/>
      <c r="D8" s="229"/>
      <c r="E8" s="34"/>
      <c r="F8" s="34"/>
    </row>
    <row r="9" spans="1:6" ht="18.75">
      <c r="A9" s="229" t="s">
        <v>107</v>
      </c>
      <c r="B9" s="229"/>
      <c r="C9" s="229"/>
      <c r="D9" s="229"/>
      <c r="E9" s="34"/>
      <c r="F9" s="34"/>
    </row>
    <row r="10" spans="1:6" ht="18.75">
      <c r="A10" s="229" t="s">
        <v>86</v>
      </c>
      <c r="B10" s="229"/>
      <c r="C10" s="229"/>
      <c r="D10" s="229"/>
      <c r="E10" s="34"/>
      <c r="F10" s="34"/>
    </row>
    <row r="11" spans="1:6" ht="18.75">
      <c r="A11" s="230" t="s">
        <v>120</v>
      </c>
      <c r="B11" s="230"/>
      <c r="C11" s="230"/>
      <c r="D11" s="230"/>
      <c r="E11" s="35"/>
      <c r="F11" s="35"/>
    </row>
    <row r="13" spans="1:4" ht="65.25" customHeight="1">
      <c r="A13" s="79" t="s">
        <v>44</v>
      </c>
      <c r="B13" s="79" t="s">
        <v>87</v>
      </c>
      <c r="C13" s="79" t="s">
        <v>88</v>
      </c>
      <c r="D13" s="79" t="s">
        <v>63</v>
      </c>
    </row>
    <row r="14" spans="1:4" ht="15.75">
      <c r="A14" s="80">
        <v>1</v>
      </c>
      <c r="B14" s="80">
        <v>2</v>
      </c>
      <c r="C14" s="80">
        <v>3</v>
      </c>
      <c r="D14" s="80">
        <v>4</v>
      </c>
    </row>
    <row r="15" spans="1:4" ht="18.75">
      <c r="A15" s="83" t="s">
        <v>6</v>
      </c>
      <c r="B15" s="231" t="s">
        <v>114</v>
      </c>
      <c r="C15" s="232"/>
      <c r="D15" s="232"/>
    </row>
    <row r="16" spans="1:4" ht="56.25" customHeight="1">
      <c r="A16" s="222" t="s">
        <v>159</v>
      </c>
      <c r="B16" s="85" t="s">
        <v>160</v>
      </c>
      <c r="C16" s="224" t="s">
        <v>109</v>
      </c>
      <c r="D16" s="226" t="s">
        <v>113</v>
      </c>
    </row>
    <row r="17" spans="1:4" ht="335.25" customHeight="1">
      <c r="A17" s="223"/>
      <c r="B17" s="84" t="s">
        <v>115</v>
      </c>
      <c r="C17" s="225"/>
      <c r="D17" s="227"/>
    </row>
    <row r="18" spans="1:4" ht="56.25" customHeight="1">
      <c r="A18" s="222" t="s">
        <v>110</v>
      </c>
      <c r="B18" s="85" t="s">
        <v>111</v>
      </c>
      <c r="C18" s="224" t="s">
        <v>109</v>
      </c>
      <c r="D18" s="226" t="s">
        <v>113</v>
      </c>
    </row>
    <row r="19" spans="1:4" ht="335.25" customHeight="1">
      <c r="A19" s="223"/>
      <c r="B19" s="84" t="s">
        <v>115</v>
      </c>
      <c r="C19" s="225"/>
      <c r="D19" s="227"/>
    </row>
    <row r="20" spans="1:4" ht="12.75">
      <c r="A20" s="37"/>
      <c r="B20" s="38"/>
      <c r="C20" s="38"/>
      <c r="D20" s="39"/>
    </row>
    <row r="21" spans="1:4" ht="64.5" customHeight="1">
      <c r="A21" s="36"/>
      <c r="B21" s="228" t="s">
        <v>91</v>
      </c>
      <c r="C21" s="228"/>
      <c r="D21" s="184" t="s">
        <v>215</v>
      </c>
    </row>
    <row r="22" spans="1:4" ht="20.25">
      <c r="A22" s="36"/>
      <c r="B22" s="81"/>
      <c r="C22" s="81"/>
      <c r="D22" s="184"/>
    </row>
    <row r="23" spans="1:4" ht="32.25" customHeight="1">
      <c r="A23" s="36"/>
      <c r="B23" s="81" t="s">
        <v>186</v>
      </c>
      <c r="C23" s="81"/>
      <c r="D23" s="184" t="s">
        <v>187</v>
      </c>
    </row>
    <row r="24" spans="1:4" ht="15.75">
      <c r="A24" s="36"/>
      <c r="B24" s="36"/>
      <c r="C24" s="36"/>
      <c r="D24" s="36"/>
    </row>
    <row r="25" spans="1:4" ht="15.75">
      <c r="A25" s="36"/>
      <c r="B25" s="36"/>
      <c r="C25" s="36"/>
      <c r="D25" s="36"/>
    </row>
    <row r="26" spans="1:4" ht="15.75">
      <c r="A26" s="36"/>
      <c r="B26" s="36"/>
      <c r="C26" s="36"/>
      <c r="D26" s="36"/>
    </row>
    <row r="27" spans="1:4" ht="15.75">
      <c r="A27" s="36"/>
      <c r="B27" s="36"/>
      <c r="C27" s="36"/>
      <c r="D27" s="36"/>
    </row>
  </sheetData>
  <sheetProtection/>
  <mergeCells count="12">
    <mergeCell ref="C16:C17"/>
    <mergeCell ref="D16:D17"/>
    <mergeCell ref="A18:A19"/>
    <mergeCell ref="C18:C19"/>
    <mergeCell ref="D18:D19"/>
    <mergeCell ref="B21:C21"/>
    <mergeCell ref="A8:D8"/>
    <mergeCell ref="A9:D9"/>
    <mergeCell ref="A10:D10"/>
    <mergeCell ref="A11:D11"/>
    <mergeCell ref="B15:D15"/>
    <mergeCell ref="A16:A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SheetLayoutView="85" workbookViewId="0" topLeftCell="A15">
      <selection activeCell="A9" sqref="A9:F9"/>
    </sheetView>
  </sheetViews>
  <sheetFormatPr defaultColWidth="9.140625" defaultRowHeight="12.75"/>
  <cols>
    <col min="1" max="1" width="7.421875" style="188" customWidth="1"/>
    <col min="2" max="2" width="24.57421875" style="188" customWidth="1"/>
    <col min="3" max="3" width="14.7109375" style="188" customWidth="1"/>
    <col min="4" max="4" width="12.00390625" style="188" customWidth="1"/>
    <col min="5" max="5" width="11.57421875" style="188" customWidth="1"/>
    <col min="6" max="6" width="61.28125" style="188" customWidth="1"/>
    <col min="7" max="7" width="20.421875" style="188" customWidth="1"/>
    <col min="8" max="8" width="12.28125" style="188" customWidth="1"/>
    <col min="9" max="16384" width="9.140625" style="188" customWidth="1"/>
  </cols>
  <sheetData>
    <row r="1" spans="1:8" ht="15.75">
      <c r="A1" s="260" t="s">
        <v>122</v>
      </c>
      <c r="B1" s="260"/>
      <c r="C1" s="260"/>
      <c r="D1" s="260"/>
      <c r="E1" s="260"/>
      <c r="F1" s="260"/>
      <c r="G1" s="260"/>
      <c r="H1" s="260"/>
    </row>
    <row r="2" spans="1:12" ht="15.75" customHeight="1">
      <c r="A2" s="260" t="s">
        <v>200</v>
      </c>
      <c r="B2" s="260"/>
      <c r="C2" s="260"/>
      <c r="D2" s="260"/>
      <c r="E2" s="260"/>
      <c r="F2" s="260"/>
      <c r="G2" s="260"/>
      <c r="H2" s="260"/>
      <c r="I2" s="189"/>
      <c r="J2" s="189"/>
      <c r="K2" s="189"/>
      <c r="L2" s="189"/>
    </row>
    <row r="3" spans="1:12" ht="18.75" customHeight="1">
      <c r="A3" s="261" t="s">
        <v>213</v>
      </c>
      <c r="B3" s="261"/>
      <c r="C3" s="261"/>
      <c r="D3" s="261"/>
      <c r="E3" s="261"/>
      <c r="F3" s="261"/>
      <c r="G3" s="261"/>
      <c r="H3" s="261"/>
      <c r="I3" s="189"/>
      <c r="J3" s="189"/>
      <c r="K3" s="189"/>
      <c r="L3" s="189"/>
    </row>
    <row r="4" spans="1:12" ht="18.75" customHeight="1">
      <c r="A4" s="261" t="s">
        <v>212</v>
      </c>
      <c r="B4" s="261"/>
      <c r="C4" s="261"/>
      <c r="D4" s="261"/>
      <c r="E4" s="261"/>
      <c r="F4" s="261"/>
      <c r="G4" s="261"/>
      <c r="H4" s="261"/>
      <c r="I4" s="189"/>
      <c r="J4" s="189"/>
      <c r="K4" s="189"/>
      <c r="L4" s="189"/>
    </row>
    <row r="5" spans="1:12" ht="15.75" customHeight="1">
      <c r="A5" s="260" t="s">
        <v>202</v>
      </c>
      <c r="B5" s="260"/>
      <c r="C5" s="260"/>
      <c r="D5" s="260"/>
      <c r="E5" s="260"/>
      <c r="F5" s="260"/>
      <c r="G5" s="260"/>
      <c r="H5" s="260"/>
      <c r="I5" s="189"/>
      <c r="J5" s="189"/>
      <c r="K5" s="189"/>
      <c r="L5" s="189"/>
    </row>
    <row r="6" spans="1:7" ht="15.75">
      <c r="A6" s="254"/>
      <c r="B6" s="254"/>
      <c r="C6" s="254"/>
      <c r="D6" s="254"/>
      <c r="E6" s="254"/>
      <c r="F6" s="254"/>
      <c r="G6" s="254"/>
    </row>
    <row r="7" spans="1:8" ht="20.25" customHeight="1">
      <c r="A7" s="255" t="s">
        <v>5</v>
      </c>
      <c r="B7" s="255" t="s">
        <v>95</v>
      </c>
      <c r="C7" s="255" t="s">
        <v>88</v>
      </c>
      <c r="D7" s="256" t="s">
        <v>203</v>
      </c>
      <c r="E7" s="256"/>
      <c r="F7" s="255" t="s">
        <v>204</v>
      </c>
      <c r="G7" s="257" t="s">
        <v>205</v>
      </c>
      <c r="H7" s="255" t="s">
        <v>206</v>
      </c>
    </row>
    <row r="8" spans="1:8" ht="15.75">
      <c r="A8" s="255"/>
      <c r="B8" s="255"/>
      <c r="C8" s="255"/>
      <c r="D8" s="262" t="s">
        <v>130</v>
      </c>
      <c r="E8" s="263"/>
      <c r="F8" s="255"/>
      <c r="G8" s="258"/>
      <c r="H8" s="255"/>
    </row>
    <row r="9" spans="1:8" ht="21" customHeight="1">
      <c r="A9" s="255"/>
      <c r="B9" s="255"/>
      <c r="C9" s="255"/>
      <c r="D9" s="256" t="s">
        <v>132</v>
      </c>
      <c r="E9" s="256" t="s">
        <v>133</v>
      </c>
      <c r="F9" s="255"/>
      <c r="G9" s="258"/>
      <c r="H9" s="255"/>
    </row>
    <row r="10" spans="1:8" ht="15" customHeight="1">
      <c r="A10" s="255"/>
      <c r="B10" s="255"/>
      <c r="C10" s="255"/>
      <c r="D10" s="256"/>
      <c r="E10" s="256"/>
      <c r="F10" s="255"/>
      <c r="G10" s="259"/>
      <c r="H10" s="255"/>
    </row>
    <row r="11" spans="1:8" ht="12.75">
      <c r="A11" s="190">
        <v>1</v>
      </c>
      <c r="B11" s="191">
        <v>2</v>
      </c>
      <c r="C11" s="191">
        <v>3</v>
      </c>
      <c r="D11" s="192">
        <v>4</v>
      </c>
      <c r="E11" s="192">
        <v>5</v>
      </c>
      <c r="F11" s="191">
        <v>6</v>
      </c>
      <c r="G11" s="191">
        <v>7</v>
      </c>
      <c r="H11" s="191">
        <v>8</v>
      </c>
    </row>
    <row r="12" spans="1:8" ht="15.75">
      <c r="A12" s="190"/>
      <c r="B12" s="193" t="s">
        <v>114</v>
      </c>
      <c r="C12" s="191"/>
      <c r="D12" s="192"/>
      <c r="E12" s="192"/>
      <c r="F12" s="191"/>
      <c r="G12" s="191"/>
      <c r="H12" s="191"/>
    </row>
    <row r="13" spans="1:8" ht="100.5" customHeight="1">
      <c r="A13" s="264">
        <v>1</v>
      </c>
      <c r="B13" s="194" t="s">
        <v>160</v>
      </c>
      <c r="C13" s="266" t="s">
        <v>109</v>
      </c>
      <c r="D13" s="267">
        <f>'ПК ин.гр.'!C27</f>
        <v>30</v>
      </c>
      <c r="E13" s="268"/>
      <c r="F13" s="269" t="s">
        <v>207</v>
      </c>
      <c r="G13" s="75" t="s">
        <v>161</v>
      </c>
      <c r="H13" s="75">
        <v>20</v>
      </c>
    </row>
    <row r="14" spans="1:8" ht="154.5" customHeight="1">
      <c r="A14" s="265"/>
      <c r="B14" s="195" t="s">
        <v>115</v>
      </c>
      <c r="C14" s="266"/>
      <c r="D14" s="267"/>
      <c r="E14" s="268"/>
      <c r="F14" s="269"/>
      <c r="G14" s="196" t="s">
        <v>116</v>
      </c>
      <c r="H14" s="75">
        <v>20</v>
      </c>
    </row>
    <row r="15" spans="1:10" ht="119.25" customHeight="1">
      <c r="A15" s="264">
        <v>2</v>
      </c>
      <c r="B15" s="197" t="s">
        <v>111</v>
      </c>
      <c r="C15" s="273" t="s">
        <v>109</v>
      </c>
      <c r="D15" s="275">
        <f>'ПК ин.гр.'!D27</f>
        <v>31</v>
      </c>
      <c r="E15" s="277"/>
      <c r="F15" s="279" t="s">
        <v>113</v>
      </c>
      <c r="G15" s="75" t="s">
        <v>112</v>
      </c>
      <c r="H15" s="75">
        <v>20</v>
      </c>
      <c r="J15" s="198"/>
    </row>
    <row r="16" spans="1:10" ht="132" customHeight="1">
      <c r="A16" s="265"/>
      <c r="B16" s="195" t="s">
        <v>208</v>
      </c>
      <c r="C16" s="274"/>
      <c r="D16" s="276"/>
      <c r="E16" s="278"/>
      <c r="F16" s="280"/>
      <c r="G16" s="196" t="s">
        <v>116</v>
      </c>
      <c r="H16" s="75">
        <v>20</v>
      </c>
      <c r="J16" s="198"/>
    </row>
    <row r="17" spans="1:8" ht="15.75">
      <c r="A17" s="199"/>
      <c r="B17" s="200"/>
      <c r="C17" s="201"/>
      <c r="D17" s="202"/>
      <c r="E17" s="203"/>
      <c r="F17" s="204"/>
      <c r="G17" s="201"/>
      <c r="H17" s="201"/>
    </row>
    <row r="18" spans="1:7" ht="51.75" customHeight="1">
      <c r="A18" s="270" t="s">
        <v>209</v>
      </c>
      <c r="B18" s="270"/>
      <c r="C18" s="270"/>
      <c r="D18" s="270"/>
      <c r="E18" s="270"/>
      <c r="F18" s="270"/>
      <c r="G18" s="270"/>
    </row>
    <row r="19" spans="1:8" ht="18.75">
      <c r="A19" s="206"/>
      <c r="B19" s="207"/>
      <c r="C19" s="208"/>
      <c r="D19" s="209"/>
      <c r="E19" s="209"/>
      <c r="F19" s="210"/>
      <c r="G19" s="210"/>
      <c r="H19" s="210"/>
    </row>
    <row r="20" spans="1:7" ht="18.75">
      <c r="A20" s="205"/>
      <c r="B20" s="211" t="s">
        <v>2</v>
      </c>
      <c r="C20" s="271" t="s">
        <v>210</v>
      </c>
      <c r="D20" s="271"/>
      <c r="E20" s="212"/>
      <c r="F20" s="211" t="s">
        <v>171</v>
      </c>
      <c r="G20" s="211"/>
    </row>
    <row r="21" spans="1:7" ht="18.75">
      <c r="A21" s="205"/>
      <c r="B21" s="211"/>
      <c r="C21" s="211"/>
      <c r="D21" s="211"/>
      <c r="E21" s="211"/>
      <c r="F21" s="211"/>
      <c r="G21" s="211"/>
    </row>
    <row r="22" spans="1:16" ht="18.75">
      <c r="A22" s="213"/>
      <c r="B22" s="214" t="s">
        <v>51</v>
      </c>
      <c r="C22" s="272" t="s">
        <v>211</v>
      </c>
      <c r="D22" s="272"/>
      <c r="E22" s="215"/>
      <c r="F22" s="214" t="s">
        <v>85</v>
      </c>
      <c r="G22" s="214"/>
      <c r="I22" s="213"/>
      <c r="J22" s="213"/>
      <c r="K22" s="213"/>
      <c r="M22" s="213"/>
      <c r="N22" s="213"/>
      <c r="O22" s="213"/>
      <c r="P22" s="213"/>
    </row>
    <row r="23" spans="1:16" ht="18.75">
      <c r="A23" s="213"/>
      <c r="B23" s="214"/>
      <c r="C23" s="214"/>
      <c r="D23" s="214"/>
      <c r="E23" s="214"/>
      <c r="F23" s="214"/>
      <c r="G23" s="214"/>
      <c r="I23" s="213"/>
      <c r="J23" s="213"/>
      <c r="K23" s="213"/>
      <c r="M23" s="213"/>
      <c r="N23" s="213"/>
      <c r="O23" s="213"/>
      <c r="P23" s="213"/>
    </row>
    <row r="24" spans="1:16" ht="18.75">
      <c r="A24" s="213"/>
      <c r="B24" s="214" t="s">
        <v>47</v>
      </c>
      <c r="C24" s="272" t="s">
        <v>211</v>
      </c>
      <c r="D24" s="272"/>
      <c r="E24" s="215"/>
      <c r="F24" s="213" t="s">
        <v>153</v>
      </c>
      <c r="G24" s="213"/>
      <c r="I24" s="213"/>
      <c r="J24" s="213"/>
      <c r="K24" s="213"/>
      <c r="M24" s="213"/>
      <c r="N24" s="213"/>
      <c r="O24" s="213"/>
      <c r="P24" s="213"/>
    </row>
    <row r="25" spans="1:7" ht="15.75">
      <c r="A25" s="216"/>
      <c r="B25" s="217"/>
      <c r="C25" s="218"/>
      <c r="D25" s="219"/>
      <c r="E25" s="219"/>
      <c r="F25" s="219"/>
      <c r="G25" s="219"/>
    </row>
    <row r="26" spans="1:8" ht="15.75">
      <c r="A26" s="216"/>
      <c r="B26" s="216"/>
      <c r="C26" s="220"/>
      <c r="D26" s="221"/>
      <c r="E26" s="221"/>
      <c r="F26" s="221"/>
      <c r="G26" s="221"/>
      <c r="H26" s="221"/>
    </row>
    <row r="27" spans="1:8" ht="15.75">
      <c r="A27" s="216"/>
      <c r="B27" s="216"/>
      <c r="C27" s="220"/>
      <c r="D27" s="221"/>
      <c r="E27" s="221"/>
      <c r="F27" s="221"/>
      <c r="G27" s="221"/>
      <c r="H27" s="221"/>
    </row>
    <row r="28" spans="1:8" ht="15.75">
      <c r="A28" s="216"/>
      <c r="B28" s="216"/>
      <c r="C28" s="220"/>
      <c r="D28" s="221"/>
      <c r="E28" s="221"/>
      <c r="F28" s="221"/>
      <c r="G28" s="221"/>
      <c r="H28" s="221"/>
    </row>
    <row r="29" spans="1:8" ht="15.75">
      <c r="A29" s="216"/>
      <c r="B29" s="216"/>
      <c r="C29" s="220"/>
      <c r="D29" s="221"/>
      <c r="E29" s="221"/>
      <c r="F29" s="221"/>
      <c r="G29" s="221"/>
      <c r="H29" s="221"/>
    </row>
  </sheetData>
  <sheetProtection/>
  <mergeCells count="30">
    <mergeCell ref="C20:D20"/>
    <mergeCell ref="C22:D22"/>
    <mergeCell ref="C24:D24"/>
    <mergeCell ref="A15:A16"/>
    <mergeCell ref="C15:C16"/>
    <mergeCell ref="D15:D16"/>
    <mergeCell ref="E15:E16"/>
    <mergeCell ref="F15:F16"/>
    <mergeCell ref="A18:G18"/>
    <mergeCell ref="H7:H10"/>
    <mergeCell ref="D8:E8"/>
    <mergeCell ref="D9:D10"/>
    <mergeCell ref="E9:E10"/>
    <mergeCell ref="A13:A14"/>
    <mergeCell ref="C13:C14"/>
    <mergeCell ref="D13:D14"/>
    <mergeCell ref="E13:E14"/>
    <mergeCell ref="F13:F14"/>
    <mergeCell ref="A7:A10"/>
    <mergeCell ref="B7:B10"/>
    <mergeCell ref="C7:C10"/>
    <mergeCell ref="D7:E7"/>
    <mergeCell ref="F7:F10"/>
    <mergeCell ref="G7:G10"/>
    <mergeCell ref="A1:H1"/>
    <mergeCell ref="A2:H2"/>
    <mergeCell ref="A3:H3"/>
    <mergeCell ref="A4:H4"/>
    <mergeCell ref="A5:H5"/>
    <mergeCell ref="A6:G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="89" zoomScaleNormal="89" zoomScaleSheetLayoutView="100" zoomScalePageLayoutView="0" workbookViewId="0" topLeftCell="A7">
      <selection activeCell="A42" sqref="A42:M42"/>
    </sheetView>
  </sheetViews>
  <sheetFormatPr defaultColWidth="9.140625" defaultRowHeight="12.75"/>
  <cols>
    <col min="1" max="1" width="3.140625" style="140" customWidth="1"/>
    <col min="2" max="2" width="3.57421875" style="140" customWidth="1"/>
    <col min="3" max="3" width="4.00390625" style="140" bestFit="1" customWidth="1"/>
    <col min="4" max="4" width="2.8515625" style="141" hidden="1" customWidth="1"/>
    <col min="5" max="5" width="3.421875" style="141" hidden="1" customWidth="1"/>
    <col min="6" max="6" width="2.57421875" style="141" hidden="1" customWidth="1"/>
    <col min="7" max="7" width="52.57421875" style="141" customWidth="1"/>
    <col min="8" max="8" width="14.7109375" style="142" customWidth="1"/>
    <col min="9" max="9" width="10.421875" style="143" customWidth="1"/>
    <col min="10" max="10" width="10.28125" style="143" customWidth="1"/>
    <col min="11" max="11" width="10.140625" style="142" customWidth="1"/>
    <col min="12" max="12" width="9.57421875" style="142" customWidth="1"/>
    <col min="13" max="13" width="12.140625" style="143" customWidth="1"/>
    <col min="14" max="14" width="15.421875" style="99" customWidth="1"/>
    <col min="15" max="16384" width="9.140625" style="99" customWidth="1"/>
  </cols>
  <sheetData>
    <row r="1" spans="1:14" ht="15.75">
      <c r="A1" s="281" t="s">
        <v>122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4.25" customHeight="1">
      <c r="A2" s="281" t="s">
        <v>154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5.75">
      <c r="A3" s="303" t="s">
        <v>173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39.75" customHeight="1">
      <c r="A4" s="282" t="s">
        <v>124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5.75">
      <c r="A5" s="281" t="s">
        <v>125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12" customHeight="1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5" customFormat="1" ht="17.25" customHeight="1" thickBot="1">
      <c r="A8" s="283" t="s">
        <v>44</v>
      </c>
      <c r="B8" s="284"/>
      <c r="C8" s="284"/>
      <c r="D8" s="103"/>
      <c r="E8" s="103"/>
      <c r="F8" s="104"/>
      <c r="G8" s="283" t="s">
        <v>126</v>
      </c>
      <c r="H8" s="289" t="s">
        <v>88</v>
      </c>
      <c r="I8" s="292" t="s">
        <v>127</v>
      </c>
      <c r="J8" s="293"/>
      <c r="K8" s="293"/>
      <c r="L8" s="293"/>
      <c r="M8" s="289" t="s">
        <v>128</v>
      </c>
      <c r="N8" s="289" t="s">
        <v>129</v>
      </c>
    </row>
    <row r="9" spans="1:14" s="105" customFormat="1" ht="24.75" customHeight="1" thickBot="1">
      <c r="A9" s="285"/>
      <c r="B9" s="286"/>
      <c r="C9" s="286"/>
      <c r="D9" s="106"/>
      <c r="E9" s="106"/>
      <c r="F9" s="107"/>
      <c r="G9" s="285"/>
      <c r="H9" s="290"/>
      <c r="I9" s="292" t="s">
        <v>130</v>
      </c>
      <c r="J9" s="294"/>
      <c r="K9" s="283" t="s">
        <v>131</v>
      </c>
      <c r="L9" s="295"/>
      <c r="M9" s="290"/>
      <c r="N9" s="290"/>
    </row>
    <row r="10" spans="1:14" s="105" customFormat="1" ht="32.25" thickBot="1">
      <c r="A10" s="287"/>
      <c r="B10" s="288"/>
      <c r="C10" s="288"/>
      <c r="D10" s="106"/>
      <c r="E10" s="106"/>
      <c r="F10" s="107"/>
      <c r="G10" s="287"/>
      <c r="H10" s="291"/>
      <c r="I10" s="108" t="s">
        <v>132</v>
      </c>
      <c r="J10" s="108" t="s">
        <v>133</v>
      </c>
      <c r="K10" s="108" t="s">
        <v>132</v>
      </c>
      <c r="L10" s="108" t="s">
        <v>133</v>
      </c>
      <c r="M10" s="291"/>
      <c r="N10" s="291"/>
    </row>
    <row r="11" spans="1:14" ht="16.5" thickBot="1">
      <c r="A11" s="296">
        <v>1</v>
      </c>
      <c r="B11" s="297"/>
      <c r="C11" s="298"/>
      <c r="D11" s="109"/>
      <c r="E11" s="109"/>
      <c r="F11" s="110"/>
      <c r="G11" s="111">
        <v>2</v>
      </c>
      <c r="H11" s="111">
        <v>3</v>
      </c>
      <c r="I11" s="112">
        <v>4</v>
      </c>
      <c r="J11" s="112">
        <v>5</v>
      </c>
      <c r="K11" s="110">
        <v>6</v>
      </c>
      <c r="L11" s="110">
        <v>7</v>
      </c>
      <c r="M11" s="110">
        <v>8</v>
      </c>
      <c r="N11" s="113">
        <v>9</v>
      </c>
    </row>
    <row r="12" spans="1:14" ht="47.25">
      <c r="A12" s="114" t="s">
        <v>6</v>
      </c>
      <c r="B12" s="114"/>
      <c r="C12" s="114"/>
      <c r="D12" s="115"/>
      <c r="E12" s="115"/>
      <c r="F12" s="115"/>
      <c r="G12" s="116" t="s">
        <v>134</v>
      </c>
      <c r="H12" s="117"/>
      <c r="I12" s="118"/>
      <c r="J12" s="118"/>
      <c r="K12" s="119"/>
      <c r="L12" s="119"/>
      <c r="M12" s="120"/>
      <c r="N12" s="120"/>
    </row>
    <row r="13" spans="1:14" ht="31.5">
      <c r="A13" s="114" t="s">
        <v>6</v>
      </c>
      <c r="B13" s="114" t="s">
        <v>6</v>
      </c>
      <c r="C13" s="114"/>
      <c r="D13" s="115"/>
      <c r="E13" s="115"/>
      <c r="F13" s="115"/>
      <c r="G13" s="116" t="s">
        <v>135</v>
      </c>
      <c r="H13" s="117"/>
      <c r="I13" s="118"/>
      <c r="J13" s="118"/>
      <c r="K13" s="119"/>
      <c r="L13" s="119"/>
      <c r="M13" s="120"/>
      <c r="N13" s="120"/>
    </row>
    <row r="14" spans="1:14" ht="15.75">
      <c r="A14" s="114" t="s">
        <v>6</v>
      </c>
      <c r="B14" s="114" t="s">
        <v>6</v>
      </c>
      <c r="C14" s="114" t="s">
        <v>6</v>
      </c>
      <c r="D14" s="115"/>
      <c r="E14" s="115"/>
      <c r="F14" s="115"/>
      <c r="G14" s="116" t="s">
        <v>136</v>
      </c>
      <c r="H14" s="117" t="s">
        <v>109</v>
      </c>
      <c r="I14" s="173">
        <f>'ПК ин.гр.'!C27</f>
        <v>30</v>
      </c>
      <c r="J14" s="173"/>
      <c r="K14" s="174">
        <f>'ПК ин.гр.'!C28</f>
        <v>24.5</v>
      </c>
      <c r="L14" s="119"/>
      <c r="M14" s="123">
        <f>I14/K14*100</f>
        <v>122.44897959183673</v>
      </c>
      <c r="N14" s="120"/>
    </row>
    <row r="15" spans="1:14" ht="15.75" hidden="1">
      <c r="A15" s="114" t="s">
        <v>6</v>
      </c>
      <c r="B15" s="114" t="s">
        <v>6</v>
      </c>
      <c r="C15" s="114" t="s">
        <v>8</v>
      </c>
      <c r="D15" s="115"/>
      <c r="E15" s="115"/>
      <c r="F15" s="115"/>
      <c r="G15" s="116" t="s">
        <v>137</v>
      </c>
      <c r="H15" s="117" t="s">
        <v>109</v>
      </c>
      <c r="I15" s="121"/>
      <c r="J15" s="121"/>
      <c r="K15" s="122"/>
      <c r="L15" s="119"/>
      <c r="M15" s="123" t="e">
        <f>I15/K15*100</f>
        <v>#DIV/0!</v>
      </c>
      <c r="N15" s="120"/>
    </row>
    <row r="16" spans="1:14" ht="31.5">
      <c r="A16" s="114" t="s">
        <v>6</v>
      </c>
      <c r="B16" s="114" t="s">
        <v>8</v>
      </c>
      <c r="C16" s="114"/>
      <c r="D16" s="115"/>
      <c r="E16" s="115"/>
      <c r="F16" s="115"/>
      <c r="G16" s="116" t="s">
        <v>138</v>
      </c>
      <c r="H16" s="117"/>
      <c r="I16" s="121"/>
      <c r="J16" s="121"/>
      <c r="K16" s="122"/>
      <c r="L16" s="119"/>
      <c r="M16" s="123"/>
      <c r="N16" s="120"/>
    </row>
    <row r="17" spans="1:14" ht="15.75">
      <c r="A17" s="114" t="s">
        <v>6</v>
      </c>
      <c r="B17" s="114" t="s">
        <v>8</v>
      </c>
      <c r="C17" s="114" t="s">
        <v>6</v>
      </c>
      <c r="D17" s="115"/>
      <c r="E17" s="115"/>
      <c r="F17" s="115"/>
      <c r="G17" s="116" t="s">
        <v>136</v>
      </c>
      <c r="H17" s="117" t="s">
        <v>109</v>
      </c>
      <c r="I17" s="171">
        <f>'ПК ин.гр.'!D27</f>
        <v>31</v>
      </c>
      <c r="J17" s="171"/>
      <c r="K17" s="171">
        <f>'ПК ин.гр.'!D28</f>
        <v>26.4</v>
      </c>
      <c r="L17" s="119"/>
      <c r="M17" s="123">
        <f>I17/K17*100</f>
        <v>117.42424242424244</v>
      </c>
      <c r="N17" s="120"/>
    </row>
    <row r="18" spans="1:14" ht="15.75" hidden="1">
      <c r="A18" s="114" t="s">
        <v>6</v>
      </c>
      <c r="B18" s="114" t="s">
        <v>8</v>
      </c>
      <c r="C18" s="114" t="s">
        <v>8</v>
      </c>
      <c r="D18" s="115"/>
      <c r="E18" s="115"/>
      <c r="F18" s="115"/>
      <c r="G18" s="116" t="s">
        <v>137</v>
      </c>
      <c r="H18" s="117" t="s">
        <v>109</v>
      </c>
      <c r="I18" s="121"/>
      <c r="J18" s="121"/>
      <c r="K18" s="122"/>
      <c r="L18" s="119"/>
      <c r="M18" s="123" t="e">
        <f>I18/K18*100</f>
        <v>#DIV/0!</v>
      </c>
      <c r="N18" s="120"/>
    </row>
    <row r="19" spans="1:14" ht="31.5" hidden="1">
      <c r="A19" s="114" t="s">
        <v>6</v>
      </c>
      <c r="B19" s="114" t="s">
        <v>0</v>
      </c>
      <c r="C19" s="114"/>
      <c r="D19" s="115"/>
      <c r="E19" s="115"/>
      <c r="F19" s="115"/>
      <c r="G19" s="116" t="s">
        <v>139</v>
      </c>
      <c r="H19" s="117"/>
      <c r="I19" s="121"/>
      <c r="J19" s="121"/>
      <c r="K19" s="122"/>
      <c r="L19" s="119"/>
      <c r="M19" s="123"/>
      <c r="N19" s="120"/>
    </row>
    <row r="20" spans="1:14" ht="15.75" hidden="1">
      <c r="A20" s="114" t="s">
        <v>6</v>
      </c>
      <c r="B20" s="114" t="s">
        <v>0</v>
      </c>
      <c r="C20" s="114" t="s">
        <v>6</v>
      </c>
      <c r="D20" s="115"/>
      <c r="E20" s="115"/>
      <c r="F20" s="115"/>
      <c r="G20" s="116" t="s">
        <v>136</v>
      </c>
      <c r="H20" s="117" t="s">
        <v>109</v>
      </c>
      <c r="I20" s="121"/>
      <c r="J20" s="121"/>
      <c r="K20" s="122"/>
      <c r="L20" s="119"/>
      <c r="M20" s="123" t="e">
        <f>I20/K20*100</f>
        <v>#DIV/0!</v>
      </c>
      <c r="N20" s="120"/>
    </row>
    <row r="21" spans="1:14" ht="15.75" hidden="1">
      <c r="A21" s="114" t="s">
        <v>6</v>
      </c>
      <c r="B21" s="114" t="s">
        <v>0</v>
      </c>
      <c r="C21" s="114" t="s">
        <v>8</v>
      </c>
      <c r="D21" s="115"/>
      <c r="E21" s="115"/>
      <c r="F21" s="115"/>
      <c r="G21" s="116" t="s">
        <v>137</v>
      </c>
      <c r="H21" s="117" t="s">
        <v>109</v>
      </c>
      <c r="I21" s="121"/>
      <c r="J21" s="121"/>
      <c r="K21" s="122"/>
      <c r="L21" s="119"/>
      <c r="M21" s="123" t="e">
        <f>I21/K21*100</f>
        <v>#DIV/0!</v>
      </c>
      <c r="N21" s="120"/>
    </row>
    <row r="22" spans="1:14" ht="15.75" hidden="1">
      <c r="A22" s="114" t="s">
        <v>6</v>
      </c>
      <c r="B22" s="114" t="s">
        <v>11</v>
      </c>
      <c r="C22" s="114"/>
      <c r="D22" s="115"/>
      <c r="E22" s="115"/>
      <c r="F22" s="115"/>
      <c r="G22" s="116" t="s">
        <v>140</v>
      </c>
      <c r="H22" s="117"/>
      <c r="I22" s="118"/>
      <c r="J22" s="118"/>
      <c r="K22" s="119"/>
      <c r="L22" s="119"/>
      <c r="M22" s="120"/>
      <c r="N22" s="120"/>
    </row>
    <row r="23" spans="1:14" ht="15.75" hidden="1">
      <c r="A23" s="114" t="s">
        <v>6</v>
      </c>
      <c r="B23" s="114" t="s">
        <v>11</v>
      </c>
      <c r="C23" s="114" t="s">
        <v>6</v>
      </c>
      <c r="D23" s="115"/>
      <c r="E23" s="115"/>
      <c r="F23" s="115"/>
      <c r="G23" s="116" t="s">
        <v>136</v>
      </c>
      <c r="H23" s="117" t="s">
        <v>109</v>
      </c>
      <c r="I23" s="118"/>
      <c r="J23" s="118"/>
      <c r="K23" s="119"/>
      <c r="L23" s="119"/>
      <c r="M23" s="120"/>
      <c r="N23" s="120"/>
    </row>
    <row r="24" spans="1:14" ht="15.75" hidden="1">
      <c r="A24" s="114" t="s">
        <v>6</v>
      </c>
      <c r="B24" s="114" t="s">
        <v>11</v>
      </c>
      <c r="C24" s="114" t="s">
        <v>8</v>
      </c>
      <c r="D24" s="115"/>
      <c r="E24" s="115"/>
      <c r="F24" s="115"/>
      <c r="G24" s="116" t="s">
        <v>137</v>
      </c>
      <c r="H24" s="117" t="s">
        <v>109</v>
      </c>
      <c r="I24" s="118"/>
      <c r="J24" s="118"/>
      <c r="K24" s="119"/>
      <c r="L24" s="119"/>
      <c r="M24" s="120"/>
      <c r="N24" s="120"/>
    </row>
    <row r="25" spans="1:14" ht="15.75" hidden="1">
      <c r="A25" s="114" t="s">
        <v>6</v>
      </c>
      <c r="B25" s="114" t="s">
        <v>13</v>
      </c>
      <c r="C25" s="114"/>
      <c r="D25" s="115"/>
      <c r="E25" s="115"/>
      <c r="F25" s="115"/>
      <c r="G25" s="116" t="s">
        <v>141</v>
      </c>
      <c r="H25" s="117"/>
      <c r="I25" s="118"/>
      <c r="J25" s="118"/>
      <c r="K25" s="119"/>
      <c r="L25" s="119"/>
      <c r="M25" s="120"/>
      <c r="N25" s="120"/>
    </row>
    <row r="26" spans="1:14" ht="15.75" hidden="1">
      <c r="A26" s="114" t="s">
        <v>6</v>
      </c>
      <c r="B26" s="114" t="s">
        <v>13</v>
      </c>
      <c r="C26" s="114" t="s">
        <v>6</v>
      </c>
      <c r="D26" s="115"/>
      <c r="E26" s="115"/>
      <c r="F26" s="115"/>
      <c r="G26" s="116" t="s">
        <v>136</v>
      </c>
      <c r="H26" s="117" t="s">
        <v>109</v>
      </c>
      <c r="I26" s="118"/>
      <c r="J26" s="118"/>
      <c r="K26" s="119"/>
      <c r="L26" s="119"/>
      <c r="M26" s="120"/>
      <c r="N26" s="120"/>
    </row>
    <row r="27" spans="1:14" ht="15.75" hidden="1">
      <c r="A27" s="114" t="s">
        <v>6</v>
      </c>
      <c r="B27" s="114" t="s">
        <v>13</v>
      </c>
      <c r="C27" s="114" t="s">
        <v>8</v>
      </c>
      <c r="D27" s="115"/>
      <c r="E27" s="115"/>
      <c r="F27" s="115"/>
      <c r="G27" s="116" t="s">
        <v>137</v>
      </c>
      <c r="H27" s="117" t="s">
        <v>109</v>
      </c>
      <c r="I27" s="118"/>
      <c r="J27" s="118"/>
      <c r="K27" s="119"/>
      <c r="L27" s="119"/>
      <c r="M27" s="120"/>
      <c r="N27" s="120"/>
    </row>
    <row r="28" spans="1:14" ht="15.75" hidden="1">
      <c r="A28" s="114" t="s">
        <v>6</v>
      </c>
      <c r="B28" s="114" t="s">
        <v>16</v>
      </c>
      <c r="C28" s="114"/>
      <c r="D28" s="115"/>
      <c r="E28" s="115"/>
      <c r="F28" s="115"/>
      <c r="G28" s="116" t="s">
        <v>142</v>
      </c>
      <c r="H28" s="117"/>
      <c r="I28" s="118"/>
      <c r="J28" s="118"/>
      <c r="K28" s="119"/>
      <c r="L28" s="119"/>
      <c r="M28" s="120"/>
      <c r="N28" s="120"/>
    </row>
    <row r="29" spans="1:14" ht="15.75" hidden="1">
      <c r="A29" s="114" t="s">
        <v>6</v>
      </c>
      <c r="B29" s="114" t="s">
        <v>16</v>
      </c>
      <c r="C29" s="114" t="s">
        <v>6</v>
      </c>
      <c r="D29" s="115"/>
      <c r="E29" s="115"/>
      <c r="F29" s="115"/>
      <c r="G29" s="116" t="s">
        <v>136</v>
      </c>
      <c r="H29" s="117" t="s">
        <v>109</v>
      </c>
      <c r="I29" s="118"/>
      <c r="J29" s="118"/>
      <c r="K29" s="119"/>
      <c r="L29" s="119"/>
      <c r="M29" s="120"/>
      <c r="N29" s="120"/>
    </row>
    <row r="30" spans="1:14" ht="15.75" hidden="1">
      <c r="A30" s="114" t="s">
        <v>6</v>
      </c>
      <c r="B30" s="114" t="s">
        <v>16</v>
      </c>
      <c r="C30" s="114" t="s">
        <v>8</v>
      </c>
      <c r="D30" s="115"/>
      <c r="E30" s="115"/>
      <c r="F30" s="115"/>
      <c r="G30" s="116" t="s">
        <v>137</v>
      </c>
      <c r="H30" s="117" t="s">
        <v>109</v>
      </c>
      <c r="I30" s="118"/>
      <c r="J30" s="118"/>
      <c r="K30" s="119"/>
      <c r="L30" s="119"/>
      <c r="M30" s="120"/>
      <c r="N30" s="120"/>
    </row>
    <row r="31" spans="1:14" ht="15.75" hidden="1">
      <c r="A31" s="114" t="s">
        <v>6</v>
      </c>
      <c r="B31" s="114" t="s">
        <v>18</v>
      </c>
      <c r="C31" s="114"/>
      <c r="D31" s="115"/>
      <c r="E31" s="115"/>
      <c r="F31" s="115"/>
      <c r="G31" s="116" t="s">
        <v>143</v>
      </c>
      <c r="H31" s="117"/>
      <c r="I31" s="118"/>
      <c r="J31" s="118"/>
      <c r="K31" s="119"/>
      <c r="L31" s="119"/>
      <c r="M31" s="120"/>
      <c r="N31" s="120"/>
    </row>
    <row r="32" spans="1:14" ht="15.75" hidden="1">
      <c r="A32" s="114" t="s">
        <v>6</v>
      </c>
      <c r="B32" s="114" t="s">
        <v>18</v>
      </c>
      <c r="C32" s="114" t="s">
        <v>6</v>
      </c>
      <c r="D32" s="115"/>
      <c r="E32" s="115"/>
      <c r="F32" s="115"/>
      <c r="G32" s="116" t="s">
        <v>136</v>
      </c>
      <c r="H32" s="117" t="s">
        <v>109</v>
      </c>
      <c r="I32" s="118"/>
      <c r="J32" s="118"/>
      <c r="K32" s="119"/>
      <c r="L32" s="119"/>
      <c r="M32" s="120"/>
      <c r="N32" s="120"/>
    </row>
    <row r="33" spans="1:14" ht="15.75" hidden="1">
      <c r="A33" s="114" t="s">
        <v>6</v>
      </c>
      <c r="B33" s="114" t="s">
        <v>18</v>
      </c>
      <c r="C33" s="114" t="s">
        <v>8</v>
      </c>
      <c r="D33" s="115"/>
      <c r="E33" s="115"/>
      <c r="F33" s="115"/>
      <c r="G33" s="116" t="s">
        <v>137</v>
      </c>
      <c r="H33" s="117" t="s">
        <v>109</v>
      </c>
      <c r="I33" s="118"/>
      <c r="J33" s="118"/>
      <c r="K33" s="119"/>
      <c r="L33" s="119"/>
      <c r="M33" s="120"/>
      <c r="N33" s="120"/>
    </row>
    <row r="34" spans="1:14" ht="31.5" hidden="1">
      <c r="A34" s="114" t="s">
        <v>6</v>
      </c>
      <c r="B34" s="114" t="s">
        <v>20</v>
      </c>
      <c r="C34" s="114"/>
      <c r="D34" s="115"/>
      <c r="E34" s="115"/>
      <c r="F34" s="115"/>
      <c r="G34" s="116" t="s">
        <v>144</v>
      </c>
      <c r="H34" s="117"/>
      <c r="I34" s="118"/>
      <c r="J34" s="118"/>
      <c r="K34" s="119"/>
      <c r="L34" s="119"/>
      <c r="M34" s="120"/>
      <c r="N34" s="120"/>
    </row>
    <row r="35" spans="1:14" ht="15.75" hidden="1">
      <c r="A35" s="114" t="s">
        <v>6</v>
      </c>
      <c r="B35" s="114" t="s">
        <v>20</v>
      </c>
      <c r="C35" s="114" t="s">
        <v>6</v>
      </c>
      <c r="D35" s="115"/>
      <c r="E35" s="115"/>
      <c r="F35" s="115"/>
      <c r="G35" s="116" t="s">
        <v>136</v>
      </c>
      <c r="H35" s="117" t="s">
        <v>109</v>
      </c>
      <c r="I35" s="118"/>
      <c r="J35" s="118"/>
      <c r="K35" s="119"/>
      <c r="L35" s="119"/>
      <c r="M35" s="120"/>
      <c r="N35" s="120"/>
    </row>
    <row r="36" spans="1:14" ht="15.75" hidden="1">
      <c r="A36" s="114" t="s">
        <v>6</v>
      </c>
      <c r="B36" s="114" t="s">
        <v>20</v>
      </c>
      <c r="C36" s="114" t="s">
        <v>8</v>
      </c>
      <c r="D36" s="115"/>
      <c r="E36" s="115"/>
      <c r="F36" s="115"/>
      <c r="G36" s="116" t="s">
        <v>137</v>
      </c>
      <c r="H36" s="117" t="s">
        <v>109</v>
      </c>
      <c r="I36" s="118"/>
      <c r="J36" s="118"/>
      <c r="K36" s="119"/>
      <c r="L36" s="119"/>
      <c r="M36" s="120"/>
      <c r="N36" s="120"/>
    </row>
    <row r="37" spans="1:14" ht="31.5" hidden="1">
      <c r="A37" s="114" t="s">
        <v>6</v>
      </c>
      <c r="B37" s="114" t="s">
        <v>22</v>
      </c>
      <c r="C37" s="114"/>
      <c r="D37" s="115"/>
      <c r="E37" s="115"/>
      <c r="F37" s="115"/>
      <c r="G37" s="116" t="s">
        <v>145</v>
      </c>
      <c r="H37" s="117"/>
      <c r="I37" s="118"/>
      <c r="J37" s="118"/>
      <c r="K37" s="119"/>
      <c r="L37" s="119"/>
      <c r="M37" s="120"/>
      <c r="N37" s="120"/>
    </row>
    <row r="38" spans="1:14" ht="15.75" hidden="1">
      <c r="A38" s="114" t="s">
        <v>6</v>
      </c>
      <c r="B38" s="114" t="s">
        <v>22</v>
      </c>
      <c r="C38" s="114" t="s">
        <v>6</v>
      </c>
      <c r="D38" s="115"/>
      <c r="E38" s="115"/>
      <c r="F38" s="115"/>
      <c r="G38" s="116" t="s">
        <v>136</v>
      </c>
      <c r="H38" s="117" t="s">
        <v>109</v>
      </c>
      <c r="I38" s="118"/>
      <c r="J38" s="118"/>
      <c r="K38" s="119"/>
      <c r="L38" s="119"/>
      <c r="M38" s="120"/>
      <c r="N38" s="120"/>
    </row>
    <row r="39" spans="1:14" ht="15.75" hidden="1">
      <c r="A39" s="114" t="s">
        <v>6</v>
      </c>
      <c r="B39" s="114" t="s">
        <v>22</v>
      </c>
      <c r="C39" s="114" t="s">
        <v>8</v>
      </c>
      <c r="D39" s="115"/>
      <c r="E39" s="115"/>
      <c r="F39" s="115"/>
      <c r="G39" s="116" t="s">
        <v>137</v>
      </c>
      <c r="H39" s="117" t="s">
        <v>109</v>
      </c>
      <c r="I39" s="118"/>
      <c r="J39" s="118"/>
      <c r="K39" s="119"/>
      <c r="L39" s="119"/>
      <c r="M39" s="120"/>
      <c r="N39" s="120"/>
    </row>
    <row r="40" spans="1:14" ht="15.75">
      <c r="A40" s="124"/>
      <c r="B40" s="125"/>
      <c r="C40" s="125"/>
      <c r="D40" s="126"/>
      <c r="E40" s="126"/>
      <c r="F40" s="126"/>
      <c r="G40" s="127"/>
      <c r="H40" s="128"/>
      <c r="I40" s="119"/>
      <c r="J40" s="119"/>
      <c r="K40" s="119"/>
      <c r="L40" s="119"/>
      <c r="M40" s="120"/>
      <c r="N40" s="120"/>
    </row>
    <row r="41" spans="1:14" ht="15.75">
      <c r="A41" s="129"/>
      <c r="B41" s="129"/>
      <c r="C41" s="130"/>
      <c r="D41" s="131"/>
      <c r="E41" s="131"/>
      <c r="F41" s="131"/>
      <c r="G41" s="132"/>
      <c r="H41" s="133"/>
      <c r="I41" s="134"/>
      <c r="J41" s="134"/>
      <c r="K41" s="119"/>
      <c r="L41" s="119"/>
      <c r="M41" s="135"/>
      <c r="N41" s="120"/>
    </row>
    <row r="42" spans="1:14" ht="42" customHeight="1">
      <c r="A42" s="299" t="s">
        <v>146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120"/>
    </row>
    <row r="43" spans="1:14" ht="15.75">
      <c r="A43" s="136"/>
      <c r="B43" s="136"/>
      <c r="C43" s="136"/>
      <c r="D43" s="136"/>
      <c r="E43" s="136"/>
      <c r="F43" s="136"/>
      <c r="G43" s="136"/>
      <c r="H43" s="137"/>
      <c r="I43" s="137"/>
      <c r="J43" s="137"/>
      <c r="K43" s="137"/>
      <c r="L43" s="137"/>
      <c r="M43" s="137"/>
      <c r="N43" s="120"/>
    </row>
    <row r="44" spans="1:14" ht="22.5" customHeight="1">
      <c r="A44" s="299" t="s">
        <v>147</v>
      </c>
      <c r="B44" s="299"/>
      <c r="C44" s="299"/>
      <c r="D44" s="299"/>
      <c r="E44" s="299"/>
      <c r="F44" s="299"/>
      <c r="G44" s="299"/>
      <c r="H44" s="133"/>
      <c r="I44" s="138"/>
      <c r="J44" s="139"/>
      <c r="K44" s="300" t="s">
        <v>171</v>
      </c>
      <c r="L44" s="300"/>
      <c r="M44" s="300"/>
      <c r="N44" s="300"/>
    </row>
    <row r="45" spans="1:14" ht="18.75" customHeight="1">
      <c r="A45" s="136"/>
      <c r="B45" s="136"/>
      <c r="C45" s="136"/>
      <c r="D45" s="136"/>
      <c r="E45" s="136"/>
      <c r="F45" s="136"/>
      <c r="G45" s="136"/>
      <c r="H45" s="133"/>
      <c r="I45" s="134" t="s">
        <v>148</v>
      </c>
      <c r="J45" s="128"/>
      <c r="K45" s="302" t="s">
        <v>149</v>
      </c>
      <c r="L45" s="302"/>
      <c r="M45" s="106"/>
      <c r="N45" s="106"/>
    </row>
    <row r="46" spans="1:14" ht="17.25" customHeight="1">
      <c r="A46" s="136"/>
      <c r="B46" s="136"/>
      <c r="C46" s="136"/>
      <c r="D46" s="136"/>
      <c r="E46" s="136"/>
      <c r="F46" s="136"/>
      <c r="G46" s="136"/>
      <c r="H46" s="133"/>
      <c r="I46" s="134"/>
      <c r="J46" s="128" t="s">
        <v>150</v>
      </c>
      <c r="K46" s="106"/>
      <c r="L46" s="106"/>
      <c r="M46" s="106"/>
      <c r="N46" s="106"/>
    </row>
    <row r="47" spans="1:14" ht="15.75">
      <c r="A47" s="299" t="s">
        <v>51</v>
      </c>
      <c r="B47" s="299"/>
      <c r="C47" s="299"/>
      <c r="D47" s="299"/>
      <c r="E47" s="299"/>
      <c r="F47" s="299"/>
      <c r="G47" s="299"/>
      <c r="H47" s="133"/>
      <c r="I47" s="138"/>
      <c r="J47" s="139"/>
      <c r="K47" s="300" t="s">
        <v>85</v>
      </c>
      <c r="L47" s="300"/>
      <c r="M47" s="300"/>
      <c r="N47" s="300"/>
    </row>
    <row r="48" spans="1:14" ht="18.75" customHeight="1">
      <c r="A48" s="136"/>
      <c r="B48" s="136"/>
      <c r="C48" s="136"/>
      <c r="D48" s="136"/>
      <c r="E48" s="136"/>
      <c r="F48" s="136"/>
      <c r="G48" s="136"/>
      <c r="H48" s="133"/>
      <c r="I48" s="134" t="s">
        <v>148</v>
      </c>
      <c r="J48" s="128"/>
      <c r="K48" s="302" t="s">
        <v>149</v>
      </c>
      <c r="L48" s="302"/>
      <c r="M48" s="106"/>
      <c r="N48" s="106"/>
    </row>
    <row r="49" spans="1:14" ht="21" customHeight="1">
      <c r="A49" s="299" t="s">
        <v>47</v>
      </c>
      <c r="B49" s="299"/>
      <c r="C49" s="299"/>
      <c r="D49" s="299"/>
      <c r="E49" s="299"/>
      <c r="F49" s="299"/>
      <c r="G49" s="299"/>
      <c r="H49" s="133"/>
      <c r="I49" s="138"/>
      <c r="J49" s="139"/>
      <c r="K49" s="300" t="s">
        <v>153</v>
      </c>
      <c r="L49" s="300"/>
      <c r="M49" s="300"/>
      <c r="N49" s="300"/>
    </row>
    <row r="50" spans="1:14" ht="20.25" customHeight="1">
      <c r="A50" s="136"/>
      <c r="B50" s="136"/>
      <c r="C50" s="136"/>
      <c r="D50" s="136"/>
      <c r="E50" s="136"/>
      <c r="F50" s="136"/>
      <c r="G50" s="136"/>
      <c r="H50" s="137"/>
      <c r="I50" s="137" t="s">
        <v>148</v>
      </c>
      <c r="J50" s="137"/>
      <c r="K50" s="301" t="s">
        <v>149</v>
      </c>
      <c r="L50" s="301"/>
      <c r="M50" s="137"/>
      <c r="N50" s="120"/>
    </row>
    <row r="51" spans="1:14" ht="15.75">
      <c r="A51" s="136"/>
      <c r="B51" s="136"/>
      <c r="C51" s="136"/>
      <c r="D51" s="136"/>
      <c r="E51" s="136"/>
      <c r="F51" s="136"/>
      <c r="G51" s="136"/>
      <c r="H51" s="137"/>
      <c r="I51" s="137"/>
      <c r="J51" s="137"/>
      <c r="K51" s="137"/>
      <c r="L51" s="137"/>
      <c r="M51" s="137"/>
      <c r="N51" s="120"/>
    </row>
    <row r="52" spans="1:14" ht="15.75">
      <c r="A52" s="136"/>
      <c r="B52" s="136"/>
      <c r="C52" s="136"/>
      <c r="D52" s="136"/>
      <c r="E52" s="136"/>
      <c r="F52" s="136"/>
      <c r="G52" s="136"/>
      <c r="H52" s="137"/>
      <c r="I52" s="137"/>
      <c r="J52" s="137"/>
      <c r="K52" s="137"/>
      <c r="L52" s="137"/>
      <c r="M52" s="137"/>
      <c r="N52" s="120"/>
    </row>
    <row r="53" spans="1:14" ht="15.75">
      <c r="A53" s="136"/>
      <c r="B53" s="136"/>
      <c r="C53" s="136"/>
      <c r="D53" s="136"/>
      <c r="E53" s="136"/>
      <c r="F53" s="136"/>
      <c r="G53" s="136"/>
      <c r="H53" s="137"/>
      <c r="I53" s="137"/>
      <c r="J53" s="137"/>
      <c r="K53" s="137"/>
      <c r="L53" s="137"/>
      <c r="M53" s="137"/>
      <c r="N53" s="120"/>
    </row>
    <row r="54" spans="1:14" ht="15.75">
      <c r="A54" s="136"/>
      <c r="B54" s="136"/>
      <c r="C54" s="136"/>
      <c r="D54" s="136"/>
      <c r="E54" s="136"/>
      <c r="F54" s="136"/>
      <c r="G54" s="136"/>
      <c r="H54" s="137"/>
      <c r="I54" s="137"/>
      <c r="J54" s="137"/>
      <c r="K54" s="137"/>
      <c r="L54" s="137"/>
      <c r="M54" s="137"/>
      <c r="N54" s="120"/>
    </row>
    <row r="55" spans="1:14" ht="15.75">
      <c r="A55" s="136"/>
      <c r="B55" s="136"/>
      <c r="C55" s="136"/>
      <c r="D55" s="136"/>
      <c r="E55" s="136"/>
      <c r="F55" s="136"/>
      <c r="G55" s="136"/>
      <c r="H55" s="137"/>
      <c r="I55" s="137"/>
      <c r="J55" s="137"/>
      <c r="K55" s="137"/>
      <c r="L55" s="137"/>
      <c r="M55" s="137"/>
      <c r="N55" s="120"/>
    </row>
  </sheetData>
  <sheetProtection password="E18B" sheet="1" objects="1" scenarios="1" formatCells="0" formatColumns="0" formatRows="0"/>
  <mergeCells count="24"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  <mergeCell ref="N8:N10"/>
    <mergeCell ref="I9:J9"/>
    <mergeCell ref="K9:L9"/>
    <mergeCell ref="A11:C11"/>
    <mergeCell ref="A42:M42"/>
    <mergeCell ref="A44:G44"/>
    <mergeCell ref="K44:N44"/>
    <mergeCell ref="K50:L50"/>
    <mergeCell ref="K45:L45"/>
    <mergeCell ref="A47:G47"/>
    <mergeCell ref="K47:N47"/>
    <mergeCell ref="K48:L48"/>
    <mergeCell ref="A49:G49"/>
    <mergeCell ref="K49:N49"/>
  </mergeCells>
  <printOptions horizontalCentered="1"/>
  <pageMargins left="0.35433070866141736" right="0.31496062992125984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workbookViewId="0" topLeftCell="A1">
      <selection activeCell="A9" sqref="A9:F9"/>
    </sheetView>
  </sheetViews>
  <sheetFormatPr defaultColWidth="9.140625" defaultRowHeight="12.75"/>
  <cols>
    <col min="1" max="1" width="6.7109375" style="53" customWidth="1"/>
    <col min="2" max="2" width="47.00390625" style="53" customWidth="1"/>
    <col min="3" max="3" width="34.28125" style="53" customWidth="1"/>
    <col min="4" max="4" width="31.7109375" style="53" customWidth="1"/>
    <col min="5" max="6" width="8.28125" style="53" customWidth="1"/>
    <col min="7" max="7" width="13.7109375" style="53" customWidth="1"/>
    <col min="8" max="16384" width="9.140625" style="53" customWidth="1"/>
  </cols>
  <sheetData>
    <row r="1" ht="23.25">
      <c r="C1" s="163" t="s">
        <v>1</v>
      </c>
    </row>
    <row r="2" ht="23.25">
      <c r="C2" s="163" t="s">
        <v>2</v>
      </c>
    </row>
    <row r="3" ht="23.25">
      <c r="C3" s="163" t="s">
        <v>3</v>
      </c>
    </row>
    <row r="4" ht="23.25">
      <c r="C4" s="163" t="s">
        <v>4</v>
      </c>
    </row>
    <row r="5" ht="23.25">
      <c r="C5" s="163" t="s">
        <v>172</v>
      </c>
    </row>
    <row r="6" ht="23.25">
      <c r="C6" s="163" t="s">
        <v>179</v>
      </c>
    </row>
    <row r="8" spans="1:6" ht="18.75">
      <c r="A8" s="248" t="s">
        <v>101</v>
      </c>
      <c r="B8" s="248"/>
      <c r="C8" s="248"/>
      <c r="D8" s="248"/>
      <c r="E8" s="56"/>
      <c r="F8" s="56"/>
    </row>
    <row r="9" spans="1:6" ht="60.75" customHeight="1">
      <c r="A9" s="249" t="s">
        <v>176</v>
      </c>
      <c r="B9" s="249"/>
      <c r="C9" s="249"/>
      <c r="D9" s="249"/>
      <c r="E9" s="57"/>
      <c r="F9" s="57"/>
    </row>
    <row r="10" spans="1:6" ht="18.75">
      <c r="A10" s="250" t="s">
        <v>169</v>
      </c>
      <c r="B10" s="250"/>
      <c r="C10" s="250"/>
      <c r="D10" s="250"/>
      <c r="E10" s="56"/>
      <c r="F10" s="56"/>
    </row>
    <row r="11" spans="1:6" ht="18.75">
      <c r="A11" s="55"/>
      <c r="B11" s="55"/>
      <c r="C11" s="55"/>
      <c r="D11" s="55"/>
      <c r="E11" s="56"/>
      <c r="F11" s="56"/>
    </row>
    <row r="12" spans="1:4" ht="59.25" customHeight="1">
      <c r="A12" s="251" t="s">
        <v>5</v>
      </c>
      <c r="B12" s="251" t="s">
        <v>53</v>
      </c>
      <c r="C12" s="252" t="s">
        <v>108</v>
      </c>
      <c r="D12" s="253"/>
    </row>
    <row r="13" spans="1:4" ht="47.25" customHeight="1">
      <c r="A13" s="251"/>
      <c r="B13" s="251"/>
      <c r="C13" s="68" t="s">
        <v>166</v>
      </c>
      <c r="D13" s="68" t="s">
        <v>117</v>
      </c>
    </row>
    <row r="14" spans="1:4" ht="15.75">
      <c r="A14" s="59">
        <v>1</v>
      </c>
      <c r="B14" s="60" t="s">
        <v>54</v>
      </c>
      <c r="C14" s="164">
        <f>Зарплата!G10</f>
        <v>3</v>
      </c>
      <c r="D14" s="164">
        <f>Зарплата!G12</f>
        <v>3.0300000000000002</v>
      </c>
    </row>
    <row r="15" spans="1:6" ht="15.75">
      <c r="A15" s="59">
        <v>2</v>
      </c>
      <c r="B15" s="60" t="s">
        <v>183</v>
      </c>
      <c r="C15" s="165">
        <f>ROUND(C14*$F$15,4)</f>
        <v>0.399</v>
      </c>
      <c r="D15" s="165">
        <f>ROUND(D14*$F$15,4)</f>
        <v>0.403</v>
      </c>
      <c r="F15" s="67">
        <f>Накладные!$C$47/100</f>
        <v>0.133</v>
      </c>
    </row>
    <row r="16" spans="1:4" ht="15.75">
      <c r="A16" s="59">
        <v>3</v>
      </c>
      <c r="B16" s="60" t="s">
        <v>9</v>
      </c>
      <c r="C16" s="165">
        <f>C17+C18</f>
        <v>1.1583999999999999</v>
      </c>
      <c r="D16" s="165">
        <f>D17+D18</f>
        <v>1.1699</v>
      </c>
    </row>
    <row r="17" spans="1:6" ht="47.25">
      <c r="A17" s="58" t="s">
        <v>102</v>
      </c>
      <c r="B17" s="61" t="s">
        <v>55</v>
      </c>
      <c r="C17" s="165">
        <f>ROUND((C14+C15)*$F$17,4)</f>
        <v>1.1557</v>
      </c>
      <c r="D17" s="165">
        <f>ROUND((D14+D15)*$F$17,4)</f>
        <v>1.1672</v>
      </c>
      <c r="F17" s="62">
        <v>0.34</v>
      </c>
    </row>
    <row r="18" spans="1:6" ht="63">
      <c r="A18" s="58" t="s">
        <v>92</v>
      </c>
      <c r="B18" s="61" t="s">
        <v>157</v>
      </c>
      <c r="C18" s="165">
        <f>ROUND((C14+C15)*$F$18,4)</f>
        <v>0.0027</v>
      </c>
      <c r="D18" s="165">
        <f>ROUND((D14+D15)*$F$18,4)</f>
        <v>0.0027</v>
      </c>
      <c r="F18" s="63">
        <v>0.0008</v>
      </c>
    </row>
    <row r="19" spans="1:6" ht="15.75">
      <c r="A19" s="59">
        <v>4</v>
      </c>
      <c r="B19" s="60" t="s">
        <v>184</v>
      </c>
      <c r="C19" s="165">
        <f>ROUND(C14*$F$19,4)</f>
        <v>2.955</v>
      </c>
      <c r="D19" s="165">
        <f>ROUND(D14*$F$19,4)</f>
        <v>2.9846</v>
      </c>
      <c r="F19" s="67">
        <f>Накладные!$C$39/100</f>
        <v>0.985</v>
      </c>
    </row>
    <row r="20" spans="1:4" ht="15.75">
      <c r="A20" s="59">
        <v>5</v>
      </c>
      <c r="B20" s="60" t="s">
        <v>56</v>
      </c>
      <c r="C20" s="165"/>
      <c r="D20" s="165"/>
    </row>
    <row r="21" spans="1:4" ht="15.75">
      <c r="A21" s="59">
        <v>6</v>
      </c>
      <c r="B21" s="60" t="s">
        <v>36</v>
      </c>
      <c r="C21" s="165"/>
      <c r="D21" s="165"/>
    </row>
    <row r="22" spans="1:4" ht="15.75">
      <c r="A22" s="59">
        <v>7</v>
      </c>
      <c r="B22" s="60" t="s">
        <v>57</v>
      </c>
      <c r="C22" s="165">
        <f>C14+C15+C16+C19+C20+C21</f>
        <v>7.5123999999999995</v>
      </c>
      <c r="D22" s="165">
        <f>D14+D15+D16+D19+D20+D21</f>
        <v>7.5875</v>
      </c>
    </row>
    <row r="23" spans="1:4" ht="15.75">
      <c r="A23" s="59">
        <v>8</v>
      </c>
      <c r="B23" s="60" t="s">
        <v>58</v>
      </c>
      <c r="C23" s="145">
        <v>0.078</v>
      </c>
      <c r="D23" s="145">
        <v>0.18</v>
      </c>
    </row>
    <row r="24" spans="1:4" ht="15.75">
      <c r="A24" s="59">
        <v>9</v>
      </c>
      <c r="B24" s="60" t="s">
        <v>59</v>
      </c>
      <c r="C24" s="165">
        <f>ROUND(C22*C23,4)</f>
        <v>0.586</v>
      </c>
      <c r="D24" s="165">
        <f>ROUND(D22*D23,4)</f>
        <v>1.3658</v>
      </c>
    </row>
    <row r="25" spans="1:4" ht="15.75">
      <c r="A25" s="59">
        <v>10</v>
      </c>
      <c r="B25" s="60" t="s">
        <v>60</v>
      </c>
      <c r="C25" s="165">
        <f>C22+C24</f>
        <v>8.0984</v>
      </c>
      <c r="D25" s="165">
        <f>D22+D24</f>
        <v>8.9533</v>
      </c>
    </row>
    <row r="26" spans="1:4" ht="15.75">
      <c r="A26" s="59">
        <v>11</v>
      </c>
      <c r="B26" s="61" t="s">
        <v>61</v>
      </c>
      <c r="C26" s="165">
        <f>C25</f>
        <v>8.0984</v>
      </c>
      <c r="D26" s="165">
        <f>D25</f>
        <v>8.9533</v>
      </c>
    </row>
    <row r="27" spans="1:4" ht="15" customHeight="1">
      <c r="A27" s="59">
        <v>12</v>
      </c>
      <c r="B27" s="61" t="s">
        <v>62</v>
      </c>
      <c r="C27" s="166">
        <f>ROUND(C26,2)</f>
        <v>8.1</v>
      </c>
      <c r="D27" s="166">
        <f>ROUND(D26,2)</f>
        <v>8.95</v>
      </c>
    </row>
    <row r="28" spans="1:5" ht="15.75" hidden="1">
      <c r="A28" s="64"/>
      <c r="B28" s="65"/>
      <c r="C28" s="167">
        <v>7.7</v>
      </c>
      <c r="D28" s="156">
        <v>8.5</v>
      </c>
      <c r="E28" s="53" t="s">
        <v>168</v>
      </c>
    </row>
    <row r="29" spans="1:5" ht="15.75">
      <c r="A29" s="64"/>
      <c r="B29" s="65"/>
      <c r="C29" s="65"/>
      <c r="D29" s="66"/>
      <c r="E29" s="94"/>
    </row>
    <row r="30" ht="15.75">
      <c r="D30" s="70"/>
    </row>
    <row r="31" spans="1:4" ht="20.25">
      <c r="A31" s="54"/>
      <c r="B31" s="54" t="s">
        <v>51</v>
      </c>
      <c r="C31" s="54"/>
      <c r="D31" s="43" t="s">
        <v>85</v>
      </c>
    </row>
    <row r="32" spans="1:4" ht="20.25">
      <c r="A32" s="54"/>
      <c r="B32" s="54"/>
      <c r="C32" s="54"/>
      <c r="D32" s="22"/>
    </row>
    <row r="33" spans="1:4" ht="20.25">
      <c r="A33" s="54"/>
      <c r="B33" s="54" t="s">
        <v>47</v>
      </c>
      <c r="C33" s="54"/>
      <c r="D33" s="13" t="s">
        <v>153</v>
      </c>
    </row>
  </sheetData>
  <sheetProtection/>
  <mergeCells count="6">
    <mergeCell ref="A8:D8"/>
    <mergeCell ref="A9:D9"/>
    <mergeCell ref="A10:D10"/>
    <mergeCell ref="A12:A13"/>
    <mergeCell ref="B12:B13"/>
    <mergeCell ref="C12:D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SheetLayoutView="85" workbookViewId="0" topLeftCell="A15">
      <selection activeCell="A9" sqref="A9:F9"/>
    </sheetView>
  </sheetViews>
  <sheetFormatPr defaultColWidth="9.140625" defaultRowHeight="12.75"/>
  <cols>
    <col min="1" max="1" width="7.421875" style="188" customWidth="1"/>
    <col min="2" max="2" width="24.57421875" style="188" customWidth="1"/>
    <col min="3" max="3" width="14.7109375" style="188" customWidth="1"/>
    <col min="4" max="4" width="12.00390625" style="188" customWidth="1"/>
    <col min="5" max="5" width="11.57421875" style="188" customWidth="1"/>
    <col min="6" max="6" width="61.28125" style="188" customWidth="1"/>
    <col min="7" max="7" width="20.7109375" style="188" customWidth="1"/>
    <col min="8" max="8" width="12.28125" style="188" customWidth="1"/>
    <col min="9" max="16384" width="9.140625" style="188" customWidth="1"/>
  </cols>
  <sheetData>
    <row r="1" spans="1:8" ht="15.75">
      <c r="A1" s="260" t="s">
        <v>122</v>
      </c>
      <c r="B1" s="260"/>
      <c r="C1" s="260"/>
      <c r="D1" s="260"/>
      <c r="E1" s="260"/>
      <c r="F1" s="260"/>
      <c r="G1" s="260"/>
      <c r="H1" s="260"/>
    </row>
    <row r="2" spans="1:12" ht="15.75" customHeight="1">
      <c r="A2" s="260" t="s">
        <v>200</v>
      </c>
      <c r="B2" s="260"/>
      <c r="C2" s="260"/>
      <c r="D2" s="260"/>
      <c r="E2" s="260"/>
      <c r="F2" s="260"/>
      <c r="G2" s="260"/>
      <c r="H2" s="260"/>
      <c r="I2" s="189"/>
      <c r="J2" s="189"/>
      <c r="K2" s="189"/>
      <c r="L2" s="189"/>
    </row>
    <row r="3" spans="1:12" ht="36" customHeight="1">
      <c r="A3" s="304" t="s">
        <v>214</v>
      </c>
      <c r="B3" s="304"/>
      <c r="C3" s="304"/>
      <c r="D3" s="304"/>
      <c r="E3" s="304"/>
      <c r="F3" s="304"/>
      <c r="G3" s="304"/>
      <c r="H3" s="304"/>
      <c r="I3" s="189"/>
      <c r="J3" s="189"/>
      <c r="K3" s="189"/>
      <c r="L3" s="189"/>
    </row>
    <row r="4" spans="1:12" ht="18.75" customHeight="1">
      <c r="A4" s="261" t="s">
        <v>212</v>
      </c>
      <c r="B4" s="261"/>
      <c r="C4" s="261"/>
      <c r="D4" s="261"/>
      <c r="E4" s="261"/>
      <c r="F4" s="261"/>
      <c r="G4" s="261"/>
      <c r="H4" s="261"/>
      <c r="I4" s="189"/>
      <c r="J4" s="189"/>
      <c r="K4" s="189"/>
      <c r="L4" s="189"/>
    </row>
    <row r="5" spans="1:12" ht="15.75" customHeight="1">
      <c r="A5" s="260" t="s">
        <v>202</v>
      </c>
      <c r="B5" s="260"/>
      <c r="C5" s="260"/>
      <c r="D5" s="260"/>
      <c r="E5" s="260"/>
      <c r="F5" s="260"/>
      <c r="G5" s="260"/>
      <c r="H5" s="260"/>
      <c r="I5" s="189"/>
      <c r="J5" s="189"/>
      <c r="K5" s="189"/>
      <c r="L5" s="189"/>
    </row>
    <row r="6" spans="1:7" ht="15.75">
      <c r="A6" s="254"/>
      <c r="B6" s="254"/>
      <c r="C6" s="254"/>
      <c r="D6" s="254"/>
      <c r="E6" s="254"/>
      <c r="F6" s="254"/>
      <c r="G6" s="254"/>
    </row>
    <row r="7" spans="1:8" ht="20.25" customHeight="1">
      <c r="A7" s="255" t="s">
        <v>5</v>
      </c>
      <c r="B7" s="255" t="s">
        <v>95</v>
      </c>
      <c r="C7" s="255" t="s">
        <v>88</v>
      </c>
      <c r="D7" s="256" t="s">
        <v>203</v>
      </c>
      <c r="E7" s="256"/>
      <c r="F7" s="255" t="s">
        <v>204</v>
      </c>
      <c r="G7" s="257" t="s">
        <v>205</v>
      </c>
      <c r="H7" s="255" t="s">
        <v>206</v>
      </c>
    </row>
    <row r="8" spans="1:8" ht="15.75">
      <c r="A8" s="255"/>
      <c r="B8" s="255"/>
      <c r="C8" s="255"/>
      <c r="D8" s="262" t="s">
        <v>130</v>
      </c>
      <c r="E8" s="263"/>
      <c r="F8" s="255"/>
      <c r="G8" s="258"/>
      <c r="H8" s="255"/>
    </row>
    <row r="9" spans="1:8" ht="21" customHeight="1">
      <c r="A9" s="255"/>
      <c r="B9" s="255"/>
      <c r="C9" s="255"/>
      <c r="D9" s="256" t="s">
        <v>132</v>
      </c>
      <c r="E9" s="256" t="s">
        <v>133</v>
      </c>
      <c r="F9" s="255"/>
      <c r="G9" s="258"/>
      <c r="H9" s="255"/>
    </row>
    <row r="10" spans="1:8" ht="15" customHeight="1">
      <c r="A10" s="255"/>
      <c r="B10" s="255"/>
      <c r="C10" s="255"/>
      <c r="D10" s="256"/>
      <c r="E10" s="256"/>
      <c r="F10" s="255"/>
      <c r="G10" s="259"/>
      <c r="H10" s="255"/>
    </row>
    <row r="11" spans="1:8" ht="12.75">
      <c r="A11" s="190">
        <v>1</v>
      </c>
      <c r="B11" s="191">
        <v>2</v>
      </c>
      <c r="C11" s="191">
        <v>3</v>
      </c>
      <c r="D11" s="192">
        <v>4</v>
      </c>
      <c r="E11" s="192">
        <v>5</v>
      </c>
      <c r="F11" s="191">
        <v>6</v>
      </c>
      <c r="G11" s="191">
        <v>7</v>
      </c>
      <c r="H11" s="191">
        <v>8</v>
      </c>
    </row>
    <row r="12" spans="1:8" ht="15.75">
      <c r="A12" s="190"/>
      <c r="B12" s="193" t="s">
        <v>114</v>
      </c>
      <c r="C12" s="191"/>
      <c r="D12" s="192"/>
      <c r="E12" s="192"/>
      <c r="F12" s="191"/>
      <c r="G12" s="191"/>
      <c r="H12" s="191"/>
    </row>
    <row r="13" spans="1:8" ht="100.5" customHeight="1">
      <c r="A13" s="264">
        <v>1</v>
      </c>
      <c r="B13" s="194" t="s">
        <v>160</v>
      </c>
      <c r="C13" s="266" t="s">
        <v>109</v>
      </c>
      <c r="D13" s="267">
        <f>'ПК ин. пост.'!C27</f>
        <v>8.1</v>
      </c>
      <c r="E13" s="268"/>
      <c r="F13" s="269" t="s">
        <v>207</v>
      </c>
      <c r="G13" s="75" t="s">
        <v>161</v>
      </c>
      <c r="H13" s="75">
        <v>20</v>
      </c>
    </row>
    <row r="14" spans="1:8" ht="154.5" customHeight="1">
      <c r="A14" s="265"/>
      <c r="B14" s="195" t="s">
        <v>115</v>
      </c>
      <c r="C14" s="266"/>
      <c r="D14" s="267"/>
      <c r="E14" s="268"/>
      <c r="F14" s="269"/>
      <c r="G14" s="196" t="s">
        <v>116</v>
      </c>
      <c r="H14" s="75">
        <v>20</v>
      </c>
    </row>
    <row r="15" spans="1:10" ht="119.25" customHeight="1">
      <c r="A15" s="264">
        <v>2</v>
      </c>
      <c r="B15" s="197" t="s">
        <v>111</v>
      </c>
      <c r="C15" s="273" t="s">
        <v>109</v>
      </c>
      <c r="D15" s="275">
        <f>'ПК ин. пост.'!D27</f>
        <v>8.95</v>
      </c>
      <c r="E15" s="277"/>
      <c r="F15" s="279" t="s">
        <v>113</v>
      </c>
      <c r="G15" s="75" t="s">
        <v>112</v>
      </c>
      <c r="H15" s="75">
        <v>20</v>
      </c>
      <c r="J15" s="198"/>
    </row>
    <row r="16" spans="1:10" ht="132" customHeight="1">
      <c r="A16" s="265"/>
      <c r="B16" s="195" t="s">
        <v>208</v>
      </c>
      <c r="C16" s="274"/>
      <c r="D16" s="276"/>
      <c r="E16" s="278"/>
      <c r="F16" s="280"/>
      <c r="G16" s="196" t="s">
        <v>116</v>
      </c>
      <c r="H16" s="75">
        <v>20</v>
      </c>
      <c r="J16" s="198"/>
    </row>
    <row r="17" spans="1:8" ht="15.75">
      <c r="A17" s="199"/>
      <c r="B17" s="200"/>
      <c r="C17" s="201"/>
      <c r="D17" s="202"/>
      <c r="E17" s="203"/>
      <c r="F17" s="204"/>
      <c r="G17" s="201"/>
      <c r="H17" s="201"/>
    </row>
    <row r="18" spans="1:7" ht="51.75" customHeight="1">
      <c r="A18" s="270" t="s">
        <v>209</v>
      </c>
      <c r="B18" s="270"/>
      <c r="C18" s="270"/>
      <c r="D18" s="270"/>
      <c r="E18" s="270"/>
      <c r="F18" s="270"/>
      <c r="G18" s="270"/>
    </row>
    <row r="19" spans="1:8" ht="18.75">
      <c r="A19" s="206"/>
      <c r="B19" s="207"/>
      <c r="C19" s="208"/>
      <c r="D19" s="209"/>
      <c r="E19" s="209"/>
      <c r="F19" s="210"/>
      <c r="G19" s="210"/>
      <c r="H19" s="210"/>
    </row>
    <row r="20" spans="1:7" ht="18.75">
      <c r="A20" s="205"/>
      <c r="B20" s="211" t="s">
        <v>2</v>
      </c>
      <c r="C20" s="271" t="s">
        <v>210</v>
      </c>
      <c r="D20" s="271"/>
      <c r="E20" s="212"/>
      <c r="F20" s="211" t="s">
        <v>171</v>
      </c>
      <c r="G20" s="211"/>
    </row>
    <row r="21" spans="1:7" ht="18.75">
      <c r="A21" s="205"/>
      <c r="B21" s="211"/>
      <c r="C21" s="211"/>
      <c r="D21" s="211"/>
      <c r="E21" s="211"/>
      <c r="F21" s="211"/>
      <c r="G21" s="211"/>
    </row>
    <row r="22" spans="1:16" ht="18.75">
      <c r="A22" s="213"/>
      <c r="B22" s="214" t="s">
        <v>51</v>
      </c>
      <c r="C22" s="272" t="s">
        <v>211</v>
      </c>
      <c r="D22" s="272"/>
      <c r="E22" s="215"/>
      <c r="F22" s="214" t="s">
        <v>85</v>
      </c>
      <c r="G22" s="214"/>
      <c r="I22" s="213"/>
      <c r="J22" s="213"/>
      <c r="K22" s="213"/>
      <c r="M22" s="213"/>
      <c r="N22" s="213"/>
      <c r="O22" s="213"/>
      <c r="P22" s="213"/>
    </row>
    <row r="23" spans="1:16" ht="18.75">
      <c r="A23" s="213"/>
      <c r="B23" s="214"/>
      <c r="C23" s="214"/>
      <c r="D23" s="214"/>
      <c r="E23" s="214"/>
      <c r="F23" s="214"/>
      <c r="G23" s="214"/>
      <c r="I23" s="213"/>
      <c r="J23" s="213"/>
      <c r="K23" s="213"/>
      <c r="M23" s="213"/>
      <c r="N23" s="213"/>
      <c r="O23" s="213"/>
      <c r="P23" s="213"/>
    </row>
    <row r="24" spans="1:16" ht="18.75">
      <c r="A24" s="213"/>
      <c r="B24" s="214" t="s">
        <v>47</v>
      </c>
      <c r="C24" s="272" t="s">
        <v>211</v>
      </c>
      <c r="D24" s="272"/>
      <c r="E24" s="215"/>
      <c r="F24" s="213" t="s">
        <v>153</v>
      </c>
      <c r="G24" s="213"/>
      <c r="I24" s="213"/>
      <c r="J24" s="213"/>
      <c r="K24" s="213"/>
      <c r="M24" s="213"/>
      <c r="N24" s="213"/>
      <c r="O24" s="213"/>
      <c r="P24" s="213"/>
    </row>
    <row r="25" spans="1:7" ht="15.75">
      <c r="A25" s="216"/>
      <c r="B25" s="217"/>
      <c r="C25" s="218"/>
      <c r="D25" s="219"/>
      <c r="E25" s="219"/>
      <c r="F25" s="219"/>
      <c r="G25" s="219"/>
    </row>
    <row r="26" spans="1:8" ht="15.75">
      <c r="A26" s="216"/>
      <c r="B26" s="216"/>
      <c r="C26" s="220"/>
      <c r="D26" s="221"/>
      <c r="E26" s="221"/>
      <c r="F26" s="221"/>
      <c r="G26" s="221"/>
      <c r="H26" s="221"/>
    </row>
    <row r="27" spans="1:8" ht="15.75">
      <c r="A27" s="216"/>
      <c r="B27" s="216"/>
      <c r="C27" s="220"/>
      <c r="D27" s="221"/>
      <c r="E27" s="221"/>
      <c r="F27" s="221"/>
      <c r="G27" s="221"/>
      <c r="H27" s="221"/>
    </row>
    <row r="28" spans="1:8" ht="15.75">
      <c r="A28" s="216"/>
      <c r="B28" s="216"/>
      <c r="C28" s="220"/>
      <c r="D28" s="221"/>
      <c r="E28" s="221"/>
      <c r="F28" s="221"/>
      <c r="G28" s="221"/>
      <c r="H28" s="221"/>
    </row>
    <row r="29" spans="1:8" ht="15.75">
      <c r="A29" s="216"/>
      <c r="B29" s="216"/>
      <c r="C29" s="220"/>
      <c r="D29" s="221"/>
      <c r="E29" s="221"/>
      <c r="F29" s="221"/>
      <c r="G29" s="221"/>
      <c r="H29" s="221"/>
    </row>
  </sheetData>
  <sheetProtection/>
  <mergeCells count="30">
    <mergeCell ref="C20:D20"/>
    <mergeCell ref="C22:D22"/>
    <mergeCell ref="C24:D24"/>
    <mergeCell ref="A15:A16"/>
    <mergeCell ref="C15:C16"/>
    <mergeCell ref="D15:D16"/>
    <mergeCell ref="E15:E16"/>
    <mergeCell ref="F15:F16"/>
    <mergeCell ref="A18:G18"/>
    <mergeCell ref="H7:H10"/>
    <mergeCell ref="D8:E8"/>
    <mergeCell ref="D9:D10"/>
    <mergeCell ref="E9:E10"/>
    <mergeCell ref="A13:A14"/>
    <mergeCell ref="C13:C14"/>
    <mergeCell ref="D13:D14"/>
    <mergeCell ref="E13:E14"/>
    <mergeCell ref="F13:F14"/>
    <mergeCell ref="A7:A10"/>
    <mergeCell ref="B7:B10"/>
    <mergeCell ref="C7:C10"/>
    <mergeCell ref="D7:E7"/>
    <mergeCell ref="F7:F10"/>
    <mergeCell ref="G7:G10"/>
    <mergeCell ref="A1:H1"/>
    <mergeCell ref="A2:H2"/>
    <mergeCell ref="A3:H3"/>
    <mergeCell ref="A4:H4"/>
    <mergeCell ref="A5:H5"/>
    <mergeCell ref="A6:G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="89" zoomScaleNormal="89" zoomScaleSheetLayoutView="100" zoomScalePageLayoutView="0" workbookViewId="0" topLeftCell="A1">
      <selection activeCell="A3" sqref="A3:N3"/>
    </sheetView>
  </sheetViews>
  <sheetFormatPr defaultColWidth="9.140625" defaultRowHeight="12.75"/>
  <cols>
    <col min="1" max="1" width="3.140625" style="140" customWidth="1"/>
    <col min="2" max="2" width="3.57421875" style="140" customWidth="1"/>
    <col min="3" max="3" width="4.00390625" style="140" bestFit="1" customWidth="1"/>
    <col min="4" max="4" width="2.8515625" style="141" hidden="1" customWidth="1"/>
    <col min="5" max="5" width="3.421875" style="141" hidden="1" customWidth="1"/>
    <col min="6" max="6" width="2.57421875" style="141" hidden="1" customWidth="1"/>
    <col min="7" max="7" width="52.57421875" style="141" customWidth="1"/>
    <col min="8" max="8" width="14.7109375" style="142" customWidth="1"/>
    <col min="9" max="9" width="10.421875" style="143" customWidth="1"/>
    <col min="10" max="10" width="10.28125" style="143" customWidth="1"/>
    <col min="11" max="11" width="10.140625" style="142" customWidth="1"/>
    <col min="12" max="12" width="9.57421875" style="142" customWidth="1"/>
    <col min="13" max="13" width="12.140625" style="143" customWidth="1"/>
    <col min="14" max="14" width="15.421875" style="99" customWidth="1"/>
    <col min="15" max="16384" width="9.140625" style="99" customWidth="1"/>
  </cols>
  <sheetData>
    <row r="1" spans="1:14" ht="15.75">
      <c r="A1" s="281" t="s">
        <v>122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4.25" customHeight="1">
      <c r="A2" s="281" t="s">
        <v>154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36.75" customHeight="1">
      <c r="A3" s="303" t="s">
        <v>151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39.75" customHeight="1">
      <c r="A4" s="282" t="s">
        <v>124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5.75">
      <c r="A5" s="281" t="s">
        <v>125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12" customHeight="1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5" customFormat="1" ht="17.25" customHeight="1" thickBot="1">
      <c r="A8" s="283" t="s">
        <v>44</v>
      </c>
      <c r="B8" s="284"/>
      <c r="C8" s="284"/>
      <c r="D8" s="103"/>
      <c r="E8" s="103"/>
      <c r="F8" s="104"/>
      <c r="G8" s="283" t="s">
        <v>126</v>
      </c>
      <c r="H8" s="289" t="s">
        <v>88</v>
      </c>
      <c r="I8" s="292" t="s">
        <v>127</v>
      </c>
      <c r="J8" s="293"/>
      <c r="K8" s="293"/>
      <c r="L8" s="293"/>
      <c r="M8" s="289" t="s">
        <v>128</v>
      </c>
      <c r="N8" s="289" t="s">
        <v>129</v>
      </c>
    </row>
    <row r="9" spans="1:14" s="105" customFormat="1" ht="24.75" customHeight="1" thickBot="1">
      <c r="A9" s="285"/>
      <c r="B9" s="286"/>
      <c r="C9" s="286"/>
      <c r="D9" s="106"/>
      <c r="E9" s="106"/>
      <c r="F9" s="107"/>
      <c r="G9" s="285"/>
      <c r="H9" s="290"/>
      <c r="I9" s="292" t="s">
        <v>130</v>
      </c>
      <c r="J9" s="294"/>
      <c r="K9" s="283" t="s">
        <v>131</v>
      </c>
      <c r="L9" s="295"/>
      <c r="M9" s="290"/>
      <c r="N9" s="290"/>
    </row>
    <row r="10" spans="1:14" s="105" customFormat="1" ht="32.25" thickBot="1">
      <c r="A10" s="287"/>
      <c r="B10" s="288"/>
      <c r="C10" s="288"/>
      <c r="D10" s="106"/>
      <c r="E10" s="106"/>
      <c r="F10" s="107"/>
      <c r="G10" s="287"/>
      <c r="H10" s="291"/>
      <c r="I10" s="108" t="s">
        <v>132</v>
      </c>
      <c r="J10" s="108" t="s">
        <v>133</v>
      </c>
      <c r="K10" s="108" t="s">
        <v>132</v>
      </c>
      <c r="L10" s="108" t="s">
        <v>133</v>
      </c>
      <c r="M10" s="291"/>
      <c r="N10" s="291"/>
    </row>
    <row r="11" spans="1:14" ht="16.5" thickBot="1">
      <c r="A11" s="296">
        <v>1</v>
      </c>
      <c r="B11" s="297"/>
      <c r="C11" s="298"/>
      <c r="D11" s="109"/>
      <c r="E11" s="109"/>
      <c r="F11" s="110"/>
      <c r="G11" s="111">
        <v>2</v>
      </c>
      <c r="H11" s="111">
        <v>3</v>
      </c>
      <c r="I11" s="112">
        <v>4</v>
      </c>
      <c r="J11" s="112">
        <v>5</v>
      </c>
      <c r="K11" s="110">
        <v>6</v>
      </c>
      <c r="L11" s="110">
        <v>7</v>
      </c>
      <c r="M11" s="110">
        <v>8</v>
      </c>
      <c r="N11" s="113">
        <v>9</v>
      </c>
    </row>
    <row r="12" spans="1:14" ht="47.25">
      <c r="A12" s="114" t="s">
        <v>6</v>
      </c>
      <c r="B12" s="114"/>
      <c r="C12" s="114"/>
      <c r="D12" s="115"/>
      <c r="E12" s="115"/>
      <c r="F12" s="115"/>
      <c r="G12" s="116" t="s">
        <v>134</v>
      </c>
      <c r="H12" s="117"/>
      <c r="I12" s="118"/>
      <c r="J12" s="118"/>
      <c r="K12" s="119"/>
      <c r="L12" s="119"/>
      <c r="M12" s="120"/>
      <c r="N12" s="120"/>
    </row>
    <row r="13" spans="1:14" ht="31.5">
      <c r="A13" s="114" t="s">
        <v>6</v>
      </c>
      <c r="B13" s="114" t="s">
        <v>6</v>
      </c>
      <c r="C13" s="114"/>
      <c r="D13" s="115"/>
      <c r="E13" s="115"/>
      <c r="F13" s="115"/>
      <c r="G13" s="116" t="s">
        <v>135</v>
      </c>
      <c r="H13" s="117"/>
      <c r="I13" s="118"/>
      <c r="J13" s="118"/>
      <c r="K13" s="119"/>
      <c r="L13" s="119"/>
      <c r="M13" s="120"/>
      <c r="N13" s="120"/>
    </row>
    <row r="14" spans="1:14" ht="15.75">
      <c r="A14" s="114" t="s">
        <v>6</v>
      </c>
      <c r="B14" s="114" t="s">
        <v>6</v>
      </c>
      <c r="C14" s="114" t="s">
        <v>6</v>
      </c>
      <c r="D14" s="115"/>
      <c r="E14" s="115"/>
      <c r="F14" s="115"/>
      <c r="G14" s="116" t="s">
        <v>136</v>
      </c>
      <c r="H14" s="117" t="s">
        <v>109</v>
      </c>
      <c r="I14" s="173">
        <f>'ПК ин. пост.'!C27</f>
        <v>8.1</v>
      </c>
      <c r="J14" s="173"/>
      <c r="K14" s="174">
        <f>'ПК ин. пост.'!C28</f>
        <v>7.7</v>
      </c>
      <c r="L14" s="119"/>
      <c r="M14" s="123">
        <f>I14/K14*100</f>
        <v>105.1948051948052</v>
      </c>
      <c r="N14" s="120"/>
    </row>
    <row r="15" spans="1:14" ht="15.75" hidden="1">
      <c r="A15" s="114" t="s">
        <v>6</v>
      </c>
      <c r="B15" s="114" t="s">
        <v>6</v>
      </c>
      <c r="C15" s="114" t="s">
        <v>8</v>
      </c>
      <c r="D15" s="115"/>
      <c r="E15" s="115"/>
      <c r="F15" s="115"/>
      <c r="G15" s="116" t="s">
        <v>137</v>
      </c>
      <c r="H15" s="117" t="s">
        <v>109</v>
      </c>
      <c r="I15" s="121"/>
      <c r="J15" s="121"/>
      <c r="K15" s="122"/>
      <c r="L15" s="119"/>
      <c r="M15" s="123" t="e">
        <f>I15/K15*100</f>
        <v>#DIV/0!</v>
      </c>
      <c r="N15" s="120"/>
    </row>
    <row r="16" spans="1:14" ht="31.5">
      <c r="A16" s="114" t="s">
        <v>6</v>
      </c>
      <c r="B16" s="114" t="s">
        <v>8</v>
      </c>
      <c r="C16" s="114"/>
      <c r="D16" s="115"/>
      <c r="E16" s="115"/>
      <c r="F16" s="115"/>
      <c r="G16" s="116" t="s">
        <v>138</v>
      </c>
      <c r="H16" s="117"/>
      <c r="I16" s="121"/>
      <c r="J16" s="121"/>
      <c r="K16" s="122"/>
      <c r="L16" s="119"/>
      <c r="M16" s="123"/>
      <c r="N16" s="120"/>
    </row>
    <row r="17" spans="1:14" ht="15.75">
      <c r="A17" s="114" t="s">
        <v>6</v>
      </c>
      <c r="B17" s="114" t="s">
        <v>8</v>
      </c>
      <c r="C17" s="114" t="s">
        <v>6</v>
      </c>
      <c r="D17" s="115"/>
      <c r="E17" s="115"/>
      <c r="F17" s="115"/>
      <c r="G17" s="116" t="s">
        <v>136</v>
      </c>
      <c r="H17" s="117" t="s">
        <v>109</v>
      </c>
      <c r="I17" s="171">
        <f>'ПК ин. пост.'!D27</f>
        <v>8.95</v>
      </c>
      <c r="J17" s="171"/>
      <c r="K17" s="171">
        <f>'ПК ин. пост.'!D28</f>
        <v>8.5</v>
      </c>
      <c r="L17" s="119"/>
      <c r="M17" s="123">
        <f>I17/K17*100</f>
        <v>105.29411764705881</v>
      </c>
      <c r="N17" s="120"/>
    </row>
    <row r="18" spans="1:14" ht="15.75" hidden="1">
      <c r="A18" s="114" t="s">
        <v>6</v>
      </c>
      <c r="B18" s="114" t="s">
        <v>8</v>
      </c>
      <c r="C18" s="114" t="s">
        <v>8</v>
      </c>
      <c r="D18" s="115"/>
      <c r="E18" s="115"/>
      <c r="F18" s="115"/>
      <c r="G18" s="116" t="s">
        <v>137</v>
      </c>
      <c r="H18" s="117" t="s">
        <v>109</v>
      </c>
      <c r="I18" s="121"/>
      <c r="J18" s="121"/>
      <c r="K18" s="122"/>
      <c r="L18" s="119"/>
      <c r="M18" s="123" t="e">
        <f>I18/K18*100</f>
        <v>#DIV/0!</v>
      </c>
      <c r="N18" s="120"/>
    </row>
    <row r="19" spans="1:14" ht="31.5" hidden="1">
      <c r="A19" s="114" t="s">
        <v>6</v>
      </c>
      <c r="B19" s="114" t="s">
        <v>0</v>
      </c>
      <c r="C19" s="114"/>
      <c r="D19" s="115"/>
      <c r="E19" s="115"/>
      <c r="F19" s="115"/>
      <c r="G19" s="116" t="s">
        <v>139</v>
      </c>
      <c r="H19" s="117"/>
      <c r="I19" s="121"/>
      <c r="J19" s="121"/>
      <c r="K19" s="122"/>
      <c r="L19" s="119"/>
      <c r="M19" s="123"/>
      <c r="N19" s="120"/>
    </row>
    <row r="20" spans="1:14" ht="15.75" hidden="1">
      <c r="A20" s="114" t="s">
        <v>6</v>
      </c>
      <c r="B20" s="114" t="s">
        <v>0</v>
      </c>
      <c r="C20" s="114" t="s">
        <v>6</v>
      </c>
      <c r="D20" s="115"/>
      <c r="E20" s="115"/>
      <c r="F20" s="115"/>
      <c r="G20" s="116" t="s">
        <v>136</v>
      </c>
      <c r="H20" s="117" t="s">
        <v>109</v>
      </c>
      <c r="I20" s="121"/>
      <c r="J20" s="121"/>
      <c r="K20" s="122"/>
      <c r="L20" s="119"/>
      <c r="M20" s="123" t="e">
        <f>I20/K20*100</f>
        <v>#DIV/0!</v>
      </c>
      <c r="N20" s="120"/>
    </row>
    <row r="21" spans="1:14" ht="15.75" hidden="1">
      <c r="A21" s="114" t="s">
        <v>6</v>
      </c>
      <c r="B21" s="114" t="s">
        <v>0</v>
      </c>
      <c r="C21" s="114" t="s">
        <v>8</v>
      </c>
      <c r="D21" s="115"/>
      <c r="E21" s="115"/>
      <c r="F21" s="115"/>
      <c r="G21" s="116" t="s">
        <v>137</v>
      </c>
      <c r="H21" s="117" t="s">
        <v>109</v>
      </c>
      <c r="I21" s="121"/>
      <c r="J21" s="121"/>
      <c r="K21" s="122"/>
      <c r="L21" s="119"/>
      <c r="M21" s="123" t="e">
        <f>I21/K21*100</f>
        <v>#DIV/0!</v>
      </c>
      <c r="N21" s="120"/>
    </row>
    <row r="22" spans="1:14" ht="15.75" hidden="1">
      <c r="A22" s="114" t="s">
        <v>6</v>
      </c>
      <c r="B22" s="114" t="s">
        <v>11</v>
      </c>
      <c r="C22" s="114"/>
      <c r="D22" s="115"/>
      <c r="E22" s="115"/>
      <c r="F22" s="115"/>
      <c r="G22" s="116" t="s">
        <v>140</v>
      </c>
      <c r="H22" s="117"/>
      <c r="I22" s="118"/>
      <c r="J22" s="118"/>
      <c r="K22" s="119"/>
      <c r="L22" s="119"/>
      <c r="M22" s="120"/>
      <c r="N22" s="120"/>
    </row>
    <row r="23" spans="1:14" ht="15.75" hidden="1">
      <c r="A23" s="114" t="s">
        <v>6</v>
      </c>
      <c r="B23" s="114" t="s">
        <v>11</v>
      </c>
      <c r="C23" s="114" t="s">
        <v>6</v>
      </c>
      <c r="D23" s="115"/>
      <c r="E23" s="115"/>
      <c r="F23" s="115"/>
      <c r="G23" s="116" t="s">
        <v>136</v>
      </c>
      <c r="H23" s="117" t="s">
        <v>109</v>
      </c>
      <c r="I23" s="118"/>
      <c r="J23" s="118"/>
      <c r="K23" s="119"/>
      <c r="L23" s="119"/>
      <c r="M23" s="120"/>
      <c r="N23" s="120"/>
    </row>
    <row r="24" spans="1:14" ht="15.75" hidden="1">
      <c r="A24" s="114" t="s">
        <v>6</v>
      </c>
      <c r="B24" s="114" t="s">
        <v>11</v>
      </c>
      <c r="C24" s="114" t="s">
        <v>8</v>
      </c>
      <c r="D24" s="115"/>
      <c r="E24" s="115"/>
      <c r="F24" s="115"/>
      <c r="G24" s="116" t="s">
        <v>137</v>
      </c>
      <c r="H24" s="117" t="s">
        <v>109</v>
      </c>
      <c r="I24" s="118"/>
      <c r="J24" s="118"/>
      <c r="K24" s="119"/>
      <c r="L24" s="119"/>
      <c r="M24" s="120"/>
      <c r="N24" s="120"/>
    </row>
    <row r="25" spans="1:14" ht="15.75" hidden="1">
      <c r="A25" s="114" t="s">
        <v>6</v>
      </c>
      <c r="B25" s="114" t="s">
        <v>13</v>
      </c>
      <c r="C25" s="114"/>
      <c r="D25" s="115"/>
      <c r="E25" s="115"/>
      <c r="F25" s="115"/>
      <c r="G25" s="116" t="s">
        <v>141</v>
      </c>
      <c r="H25" s="117"/>
      <c r="I25" s="118"/>
      <c r="J25" s="118"/>
      <c r="K25" s="119"/>
      <c r="L25" s="119"/>
      <c r="M25" s="120"/>
      <c r="N25" s="120"/>
    </row>
    <row r="26" spans="1:14" ht="15.75" hidden="1">
      <c r="A26" s="114" t="s">
        <v>6</v>
      </c>
      <c r="B26" s="114" t="s">
        <v>13</v>
      </c>
      <c r="C26" s="114" t="s">
        <v>6</v>
      </c>
      <c r="D26" s="115"/>
      <c r="E26" s="115"/>
      <c r="F26" s="115"/>
      <c r="G26" s="116" t="s">
        <v>136</v>
      </c>
      <c r="H26" s="117" t="s">
        <v>109</v>
      </c>
      <c r="I26" s="118"/>
      <c r="J26" s="118"/>
      <c r="K26" s="119"/>
      <c r="L26" s="119"/>
      <c r="M26" s="120"/>
      <c r="N26" s="120"/>
    </row>
    <row r="27" spans="1:14" ht="15.75" hidden="1">
      <c r="A27" s="114" t="s">
        <v>6</v>
      </c>
      <c r="B27" s="114" t="s">
        <v>13</v>
      </c>
      <c r="C27" s="114" t="s">
        <v>8</v>
      </c>
      <c r="D27" s="115"/>
      <c r="E27" s="115"/>
      <c r="F27" s="115"/>
      <c r="G27" s="116" t="s">
        <v>137</v>
      </c>
      <c r="H27" s="117" t="s">
        <v>109</v>
      </c>
      <c r="I27" s="118"/>
      <c r="J27" s="118"/>
      <c r="K27" s="119"/>
      <c r="L27" s="119"/>
      <c r="M27" s="120"/>
      <c r="N27" s="120"/>
    </row>
    <row r="28" spans="1:14" ht="15.75" hidden="1">
      <c r="A28" s="114" t="s">
        <v>6</v>
      </c>
      <c r="B28" s="114" t="s">
        <v>16</v>
      </c>
      <c r="C28" s="114"/>
      <c r="D28" s="115"/>
      <c r="E28" s="115"/>
      <c r="F28" s="115"/>
      <c r="G28" s="116" t="s">
        <v>142</v>
      </c>
      <c r="H28" s="117"/>
      <c r="I28" s="118"/>
      <c r="J28" s="118"/>
      <c r="K28" s="119"/>
      <c r="L28" s="119"/>
      <c r="M28" s="120"/>
      <c r="N28" s="120"/>
    </row>
    <row r="29" spans="1:14" ht="15.75" hidden="1">
      <c r="A29" s="114" t="s">
        <v>6</v>
      </c>
      <c r="B29" s="114" t="s">
        <v>16</v>
      </c>
      <c r="C29" s="114" t="s">
        <v>6</v>
      </c>
      <c r="D29" s="115"/>
      <c r="E29" s="115"/>
      <c r="F29" s="115"/>
      <c r="G29" s="116" t="s">
        <v>136</v>
      </c>
      <c r="H29" s="117" t="s">
        <v>109</v>
      </c>
      <c r="I29" s="118"/>
      <c r="J29" s="118"/>
      <c r="K29" s="119"/>
      <c r="L29" s="119"/>
      <c r="M29" s="120"/>
      <c r="N29" s="120"/>
    </row>
    <row r="30" spans="1:14" ht="15.75" hidden="1">
      <c r="A30" s="114" t="s">
        <v>6</v>
      </c>
      <c r="B30" s="114" t="s">
        <v>16</v>
      </c>
      <c r="C30" s="114" t="s">
        <v>8</v>
      </c>
      <c r="D30" s="115"/>
      <c r="E30" s="115"/>
      <c r="F30" s="115"/>
      <c r="G30" s="116" t="s">
        <v>137</v>
      </c>
      <c r="H30" s="117" t="s">
        <v>109</v>
      </c>
      <c r="I30" s="118"/>
      <c r="J30" s="118"/>
      <c r="K30" s="119"/>
      <c r="L30" s="119"/>
      <c r="M30" s="120"/>
      <c r="N30" s="120"/>
    </row>
    <row r="31" spans="1:14" ht="15.75" hidden="1">
      <c r="A31" s="114" t="s">
        <v>6</v>
      </c>
      <c r="B31" s="114" t="s">
        <v>18</v>
      </c>
      <c r="C31" s="114"/>
      <c r="D31" s="115"/>
      <c r="E31" s="115"/>
      <c r="F31" s="115"/>
      <c r="G31" s="116" t="s">
        <v>143</v>
      </c>
      <c r="H31" s="117"/>
      <c r="I31" s="118"/>
      <c r="J31" s="118"/>
      <c r="K31" s="119"/>
      <c r="L31" s="119"/>
      <c r="M31" s="120"/>
      <c r="N31" s="120"/>
    </row>
    <row r="32" spans="1:14" ht="15.75" hidden="1">
      <c r="A32" s="114" t="s">
        <v>6</v>
      </c>
      <c r="B32" s="114" t="s">
        <v>18</v>
      </c>
      <c r="C32" s="114" t="s">
        <v>6</v>
      </c>
      <c r="D32" s="115"/>
      <c r="E32" s="115"/>
      <c r="F32" s="115"/>
      <c r="G32" s="116" t="s">
        <v>136</v>
      </c>
      <c r="H32" s="117" t="s">
        <v>109</v>
      </c>
      <c r="I32" s="118"/>
      <c r="J32" s="118"/>
      <c r="K32" s="119"/>
      <c r="L32" s="119"/>
      <c r="M32" s="120"/>
      <c r="N32" s="120"/>
    </row>
    <row r="33" spans="1:14" ht="15.75" hidden="1">
      <c r="A33" s="114" t="s">
        <v>6</v>
      </c>
      <c r="B33" s="114" t="s">
        <v>18</v>
      </c>
      <c r="C33" s="114" t="s">
        <v>8</v>
      </c>
      <c r="D33" s="115"/>
      <c r="E33" s="115"/>
      <c r="F33" s="115"/>
      <c r="G33" s="116" t="s">
        <v>137</v>
      </c>
      <c r="H33" s="117" t="s">
        <v>109</v>
      </c>
      <c r="I33" s="118"/>
      <c r="J33" s="118"/>
      <c r="K33" s="119"/>
      <c r="L33" s="119"/>
      <c r="M33" s="120"/>
      <c r="N33" s="120"/>
    </row>
    <row r="34" spans="1:14" ht="31.5" hidden="1">
      <c r="A34" s="114" t="s">
        <v>6</v>
      </c>
      <c r="B34" s="114" t="s">
        <v>20</v>
      </c>
      <c r="C34" s="114"/>
      <c r="D34" s="115"/>
      <c r="E34" s="115"/>
      <c r="F34" s="115"/>
      <c r="G34" s="116" t="s">
        <v>144</v>
      </c>
      <c r="H34" s="117"/>
      <c r="I34" s="118"/>
      <c r="J34" s="118"/>
      <c r="K34" s="119"/>
      <c r="L34" s="119"/>
      <c r="M34" s="120"/>
      <c r="N34" s="120"/>
    </row>
    <row r="35" spans="1:14" ht="15.75" hidden="1">
      <c r="A35" s="114" t="s">
        <v>6</v>
      </c>
      <c r="B35" s="114" t="s">
        <v>20</v>
      </c>
      <c r="C35" s="114" t="s">
        <v>6</v>
      </c>
      <c r="D35" s="115"/>
      <c r="E35" s="115"/>
      <c r="F35" s="115"/>
      <c r="G35" s="116" t="s">
        <v>136</v>
      </c>
      <c r="H35" s="117" t="s">
        <v>109</v>
      </c>
      <c r="I35" s="118"/>
      <c r="J35" s="118"/>
      <c r="K35" s="119"/>
      <c r="L35" s="119"/>
      <c r="M35" s="120"/>
      <c r="N35" s="120"/>
    </row>
    <row r="36" spans="1:14" ht="15.75" hidden="1">
      <c r="A36" s="114" t="s">
        <v>6</v>
      </c>
      <c r="B36" s="114" t="s">
        <v>20</v>
      </c>
      <c r="C36" s="114" t="s">
        <v>8</v>
      </c>
      <c r="D36" s="115"/>
      <c r="E36" s="115"/>
      <c r="F36" s="115"/>
      <c r="G36" s="116" t="s">
        <v>137</v>
      </c>
      <c r="H36" s="117" t="s">
        <v>109</v>
      </c>
      <c r="I36" s="118"/>
      <c r="J36" s="118"/>
      <c r="K36" s="119"/>
      <c r="L36" s="119"/>
      <c r="M36" s="120"/>
      <c r="N36" s="120"/>
    </row>
    <row r="37" spans="1:14" ht="31.5" hidden="1">
      <c r="A37" s="114" t="s">
        <v>6</v>
      </c>
      <c r="B37" s="114" t="s">
        <v>22</v>
      </c>
      <c r="C37" s="114"/>
      <c r="D37" s="115"/>
      <c r="E37" s="115"/>
      <c r="F37" s="115"/>
      <c r="G37" s="116" t="s">
        <v>145</v>
      </c>
      <c r="H37" s="117"/>
      <c r="I37" s="118"/>
      <c r="J37" s="118"/>
      <c r="K37" s="119"/>
      <c r="L37" s="119"/>
      <c r="M37" s="120"/>
      <c r="N37" s="120"/>
    </row>
    <row r="38" spans="1:14" ht="15.75" hidden="1">
      <c r="A38" s="114" t="s">
        <v>6</v>
      </c>
      <c r="B38" s="114" t="s">
        <v>22</v>
      </c>
      <c r="C38" s="114" t="s">
        <v>6</v>
      </c>
      <c r="D38" s="115"/>
      <c r="E38" s="115"/>
      <c r="F38" s="115"/>
      <c r="G38" s="116" t="s">
        <v>136</v>
      </c>
      <c r="H38" s="117" t="s">
        <v>109</v>
      </c>
      <c r="I38" s="118"/>
      <c r="J38" s="118"/>
      <c r="K38" s="119"/>
      <c r="L38" s="119"/>
      <c r="M38" s="120"/>
      <c r="N38" s="120"/>
    </row>
    <row r="39" spans="1:14" ht="15.75" hidden="1">
      <c r="A39" s="114" t="s">
        <v>6</v>
      </c>
      <c r="B39" s="114" t="s">
        <v>22</v>
      </c>
      <c r="C39" s="114" t="s">
        <v>8</v>
      </c>
      <c r="D39" s="115"/>
      <c r="E39" s="115"/>
      <c r="F39" s="115"/>
      <c r="G39" s="116" t="s">
        <v>137</v>
      </c>
      <c r="H39" s="117" t="s">
        <v>109</v>
      </c>
      <c r="I39" s="118"/>
      <c r="J39" s="118"/>
      <c r="K39" s="119"/>
      <c r="L39" s="119"/>
      <c r="M39" s="120"/>
      <c r="N39" s="120"/>
    </row>
    <row r="40" spans="1:14" ht="15.75">
      <c r="A40" s="124"/>
      <c r="B40" s="125"/>
      <c r="C40" s="125"/>
      <c r="D40" s="126"/>
      <c r="E40" s="126"/>
      <c r="F40" s="126"/>
      <c r="G40" s="127"/>
      <c r="H40" s="128"/>
      <c r="I40" s="119"/>
      <c r="J40" s="119"/>
      <c r="K40" s="119"/>
      <c r="L40" s="119"/>
      <c r="M40" s="120"/>
      <c r="N40" s="120"/>
    </row>
    <row r="41" spans="1:14" ht="15.75">
      <c r="A41" s="129"/>
      <c r="B41" s="129"/>
      <c r="C41" s="130"/>
      <c r="D41" s="131"/>
      <c r="E41" s="131"/>
      <c r="F41" s="131"/>
      <c r="G41" s="132"/>
      <c r="H41" s="133"/>
      <c r="I41" s="134"/>
      <c r="J41" s="134"/>
      <c r="K41" s="119"/>
      <c r="L41" s="119"/>
      <c r="M41" s="135"/>
      <c r="N41" s="120"/>
    </row>
    <row r="42" spans="1:14" ht="42" customHeight="1">
      <c r="A42" s="299" t="s">
        <v>146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120"/>
    </row>
    <row r="43" spans="1:14" ht="15.75">
      <c r="A43" s="136"/>
      <c r="B43" s="136"/>
      <c r="C43" s="136"/>
      <c r="D43" s="136"/>
      <c r="E43" s="136"/>
      <c r="F43" s="136"/>
      <c r="G43" s="136"/>
      <c r="H43" s="137"/>
      <c r="I43" s="137"/>
      <c r="J43" s="137"/>
      <c r="K43" s="137"/>
      <c r="L43" s="137"/>
      <c r="M43" s="137"/>
      <c r="N43" s="120"/>
    </row>
    <row r="44" spans="1:14" ht="22.5" customHeight="1">
      <c r="A44" s="299" t="s">
        <v>147</v>
      </c>
      <c r="B44" s="299"/>
      <c r="C44" s="299"/>
      <c r="D44" s="299"/>
      <c r="E44" s="299"/>
      <c r="F44" s="299"/>
      <c r="G44" s="299"/>
      <c r="H44" s="133"/>
      <c r="I44" s="138"/>
      <c r="J44" s="139"/>
      <c r="K44" s="300" t="s">
        <v>171</v>
      </c>
      <c r="L44" s="300"/>
      <c r="M44" s="300"/>
      <c r="N44" s="300"/>
    </row>
    <row r="45" spans="1:14" ht="18.75" customHeight="1">
      <c r="A45" s="136"/>
      <c r="B45" s="136"/>
      <c r="C45" s="136"/>
      <c r="D45" s="136"/>
      <c r="E45" s="136"/>
      <c r="F45" s="136"/>
      <c r="G45" s="136"/>
      <c r="H45" s="133"/>
      <c r="I45" s="134" t="s">
        <v>148</v>
      </c>
      <c r="J45" s="128"/>
      <c r="K45" s="302" t="s">
        <v>149</v>
      </c>
      <c r="L45" s="302"/>
      <c r="M45" s="106"/>
      <c r="N45" s="106"/>
    </row>
    <row r="46" spans="1:14" ht="17.25" customHeight="1">
      <c r="A46" s="136"/>
      <c r="B46" s="136"/>
      <c r="C46" s="136"/>
      <c r="D46" s="136"/>
      <c r="E46" s="136"/>
      <c r="F46" s="136"/>
      <c r="G46" s="136"/>
      <c r="H46" s="133"/>
      <c r="I46" s="134"/>
      <c r="J46" s="128" t="s">
        <v>150</v>
      </c>
      <c r="K46" s="106"/>
      <c r="L46" s="106"/>
      <c r="M46" s="106"/>
      <c r="N46" s="106"/>
    </row>
    <row r="47" spans="1:14" ht="15.75">
      <c r="A47" s="299" t="s">
        <v>51</v>
      </c>
      <c r="B47" s="299"/>
      <c r="C47" s="299"/>
      <c r="D47" s="299"/>
      <c r="E47" s="299"/>
      <c r="F47" s="299"/>
      <c r="G47" s="299"/>
      <c r="H47" s="133"/>
      <c r="I47" s="138"/>
      <c r="J47" s="139"/>
      <c r="K47" s="300" t="s">
        <v>85</v>
      </c>
      <c r="L47" s="300"/>
      <c r="M47" s="300"/>
      <c r="N47" s="300"/>
    </row>
    <row r="48" spans="1:14" ht="18.75" customHeight="1">
      <c r="A48" s="136"/>
      <c r="B48" s="136"/>
      <c r="C48" s="136"/>
      <c r="D48" s="136"/>
      <c r="E48" s="136"/>
      <c r="F48" s="136"/>
      <c r="G48" s="136"/>
      <c r="H48" s="133"/>
      <c r="I48" s="134" t="s">
        <v>148</v>
      </c>
      <c r="J48" s="128"/>
      <c r="K48" s="302" t="s">
        <v>149</v>
      </c>
      <c r="L48" s="302"/>
      <c r="M48" s="106"/>
      <c r="N48" s="106"/>
    </row>
    <row r="49" spans="1:14" ht="21" customHeight="1">
      <c r="A49" s="299" t="s">
        <v>47</v>
      </c>
      <c r="B49" s="299"/>
      <c r="C49" s="299"/>
      <c r="D49" s="299"/>
      <c r="E49" s="299"/>
      <c r="F49" s="299"/>
      <c r="G49" s="299"/>
      <c r="H49" s="133"/>
      <c r="I49" s="138"/>
      <c r="J49" s="139"/>
      <c r="K49" s="300" t="s">
        <v>153</v>
      </c>
      <c r="L49" s="300"/>
      <c r="M49" s="300"/>
      <c r="N49" s="300"/>
    </row>
    <row r="50" spans="1:14" ht="20.25" customHeight="1">
      <c r="A50" s="136"/>
      <c r="B50" s="136"/>
      <c r="C50" s="136"/>
      <c r="D50" s="136"/>
      <c r="E50" s="136"/>
      <c r="F50" s="136"/>
      <c r="G50" s="136"/>
      <c r="H50" s="137"/>
      <c r="I50" s="137" t="s">
        <v>148</v>
      </c>
      <c r="J50" s="137"/>
      <c r="K50" s="301" t="s">
        <v>149</v>
      </c>
      <c r="L50" s="301"/>
      <c r="M50" s="137"/>
      <c r="N50" s="120"/>
    </row>
    <row r="51" spans="1:14" ht="15.75">
      <c r="A51" s="136"/>
      <c r="B51" s="136"/>
      <c r="C51" s="136"/>
      <c r="D51" s="136"/>
      <c r="E51" s="136"/>
      <c r="F51" s="136"/>
      <c r="G51" s="136"/>
      <c r="H51" s="137"/>
      <c r="I51" s="137"/>
      <c r="J51" s="137"/>
      <c r="K51" s="137"/>
      <c r="L51" s="137"/>
      <c r="M51" s="137"/>
      <c r="N51" s="120"/>
    </row>
    <row r="52" spans="1:14" ht="15.75">
      <c r="A52" s="136"/>
      <c r="B52" s="136"/>
      <c r="C52" s="136"/>
      <c r="D52" s="136"/>
      <c r="E52" s="136"/>
      <c r="F52" s="136"/>
      <c r="G52" s="136"/>
      <c r="H52" s="137"/>
      <c r="I52" s="137"/>
      <c r="J52" s="137"/>
      <c r="K52" s="137"/>
      <c r="L52" s="137"/>
      <c r="M52" s="137"/>
      <c r="N52" s="120"/>
    </row>
    <row r="53" spans="1:14" ht="15.75">
      <c r="A53" s="136"/>
      <c r="B53" s="136"/>
      <c r="C53" s="136"/>
      <c r="D53" s="136"/>
      <c r="E53" s="136"/>
      <c r="F53" s="136"/>
      <c r="G53" s="136"/>
      <c r="H53" s="137"/>
      <c r="I53" s="137"/>
      <c r="J53" s="137"/>
      <c r="K53" s="137"/>
      <c r="L53" s="137"/>
      <c r="M53" s="137"/>
      <c r="N53" s="120"/>
    </row>
    <row r="54" spans="1:14" ht="15.75">
      <c r="A54" s="136"/>
      <c r="B54" s="136"/>
      <c r="C54" s="136"/>
      <c r="D54" s="136"/>
      <c r="E54" s="136"/>
      <c r="F54" s="136"/>
      <c r="G54" s="136"/>
      <c r="H54" s="137"/>
      <c r="I54" s="137"/>
      <c r="J54" s="137"/>
      <c r="K54" s="137"/>
      <c r="L54" s="137"/>
      <c r="M54" s="137"/>
      <c r="N54" s="120"/>
    </row>
    <row r="55" spans="1:14" ht="15.75">
      <c r="A55" s="136"/>
      <c r="B55" s="136"/>
      <c r="C55" s="136"/>
      <c r="D55" s="136"/>
      <c r="E55" s="136"/>
      <c r="F55" s="136"/>
      <c r="G55" s="136"/>
      <c r="H55" s="137"/>
      <c r="I55" s="137"/>
      <c r="J55" s="137"/>
      <c r="K55" s="137"/>
      <c r="L55" s="137"/>
      <c r="M55" s="137"/>
      <c r="N55" s="120"/>
    </row>
  </sheetData>
  <sheetProtection password="E18B" sheet="1" objects="1" scenarios="1" formatCells="0" formatColumns="0" formatRows="0"/>
  <mergeCells count="24">
    <mergeCell ref="K50:L50"/>
    <mergeCell ref="K45:L45"/>
    <mergeCell ref="A47:G47"/>
    <mergeCell ref="K47:N47"/>
    <mergeCell ref="K48:L48"/>
    <mergeCell ref="A49:G49"/>
    <mergeCell ref="K49:N49"/>
    <mergeCell ref="N8:N10"/>
    <mergeCell ref="I9:J9"/>
    <mergeCell ref="K9:L9"/>
    <mergeCell ref="A11:C11"/>
    <mergeCell ref="A42:M42"/>
    <mergeCell ref="A44:G44"/>
    <mergeCell ref="K44:N44"/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</mergeCells>
  <printOptions horizontalCentered="1"/>
  <pageMargins left="0.35433070866141736" right="0.31496062992125984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A9" sqref="A9:F9"/>
    </sheetView>
  </sheetViews>
  <sheetFormatPr defaultColWidth="9.140625" defaultRowHeight="12.75"/>
  <cols>
    <col min="1" max="1" width="6.57421875" style="72" customWidth="1"/>
    <col min="2" max="2" width="39.00390625" style="72" customWidth="1"/>
    <col min="3" max="3" width="15.7109375" style="72" customWidth="1"/>
    <col min="4" max="4" width="13.57421875" style="73" customWidth="1"/>
    <col min="5" max="5" width="14.421875" style="72" customWidth="1"/>
    <col min="6" max="6" width="17.140625" style="72" customWidth="1"/>
    <col min="7" max="16384" width="9.140625" style="72" customWidth="1"/>
  </cols>
  <sheetData>
    <row r="1" spans="2:5" ht="23.25">
      <c r="B1" s="77"/>
      <c r="D1" s="82" t="s">
        <v>1</v>
      </c>
      <c r="E1" s="78"/>
    </row>
    <row r="2" spans="2:5" ht="23.25">
      <c r="B2" s="77"/>
      <c r="D2" s="82" t="s">
        <v>2</v>
      </c>
      <c r="E2" s="78"/>
    </row>
    <row r="3" spans="2:5" ht="23.25">
      <c r="B3" s="77"/>
      <c r="D3" s="82" t="s">
        <v>3</v>
      </c>
      <c r="E3" s="78"/>
    </row>
    <row r="4" spans="2:5" ht="23.25">
      <c r="B4" s="77"/>
      <c r="D4" s="82" t="s">
        <v>4</v>
      </c>
      <c r="E4" s="78"/>
    </row>
    <row r="5" spans="2:5" ht="23.25">
      <c r="B5" s="77"/>
      <c r="D5" s="82" t="s">
        <v>167</v>
      </c>
      <c r="E5" s="78"/>
    </row>
    <row r="6" spans="1:5" ht="23.25">
      <c r="A6" s="77"/>
      <c r="B6" s="77"/>
      <c r="D6" s="82" t="s">
        <v>179</v>
      </c>
      <c r="E6" s="78"/>
    </row>
    <row r="7" spans="1:6" ht="15.75">
      <c r="A7" s="77"/>
      <c r="B7" s="77"/>
      <c r="D7" s="77"/>
      <c r="E7" s="77"/>
      <c r="F7" s="77"/>
    </row>
    <row r="8" spans="1:6" ht="20.25">
      <c r="A8" s="310" t="s">
        <v>217</v>
      </c>
      <c r="B8" s="310"/>
      <c r="C8" s="310"/>
      <c r="D8" s="310"/>
      <c r="E8" s="310"/>
      <c r="F8" s="310"/>
    </row>
    <row r="9" spans="1:6" ht="20.25">
      <c r="A9" s="311" t="s">
        <v>118</v>
      </c>
      <c r="B9" s="311"/>
      <c r="C9" s="311"/>
      <c r="D9" s="311"/>
      <c r="E9" s="311"/>
      <c r="F9" s="311"/>
    </row>
    <row r="10" spans="1:6" ht="20.25">
      <c r="A10" s="310" t="s">
        <v>86</v>
      </c>
      <c r="B10" s="310"/>
      <c r="C10" s="310"/>
      <c r="D10" s="310"/>
      <c r="E10" s="310"/>
      <c r="F10" s="310"/>
    </row>
    <row r="11" spans="1:6" ht="20.25">
      <c r="A11" s="310" t="s">
        <v>120</v>
      </c>
      <c r="B11" s="310"/>
      <c r="C11" s="310"/>
      <c r="D11" s="310"/>
      <c r="E11" s="310"/>
      <c r="F11" s="310"/>
    </row>
    <row r="12" spans="1:6" ht="20.25">
      <c r="A12" s="312" t="s">
        <v>180</v>
      </c>
      <c r="B12" s="312"/>
      <c r="C12" s="312"/>
      <c r="D12" s="312"/>
      <c r="E12" s="312"/>
      <c r="F12" s="312"/>
    </row>
    <row r="13" spans="1:6" ht="15.75">
      <c r="A13" s="76"/>
      <c r="B13" s="76"/>
      <c r="C13" s="76"/>
      <c r="D13" s="76"/>
      <c r="E13" s="76"/>
      <c r="F13" s="76"/>
    </row>
    <row r="14" spans="1:6" ht="49.5" customHeight="1">
      <c r="A14" s="75" t="s">
        <v>44</v>
      </c>
      <c r="B14" s="75" t="s">
        <v>105</v>
      </c>
      <c r="C14" s="75" t="s">
        <v>88</v>
      </c>
      <c r="D14" s="75" t="s">
        <v>104</v>
      </c>
      <c r="E14" s="71" t="s">
        <v>103</v>
      </c>
      <c r="F14" s="71" t="s">
        <v>106</v>
      </c>
    </row>
    <row r="15" spans="1:6" ht="15.75">
      <c r="A15" s="75">
        <v>1</v>
      </c>
      <c r="B15" s="75">
        <v>2</v>
      </c>
      <c r="C15" s="75">
        <v>3</v>
      </c>
      <c r="D15" s="75">
        <v>4</v>
      </c>
      <c r="E15" s="71">
        <v>5</v>
      </c>
      <c r="F15" s="71">
        <v>6</v>
      </c>
    </row>
    <row r="16" spans="1:6" ht="42.75" customHeight="1">
      <c r="A16" s="88" t="str">
        <f>Зарплата!A9</f>
        <v>1.</v>
      </c>
      <c r="B16" s="244" t="str">
        <f>Зарплата!B9</f>
        <v>Консультация врачей-специалистов, в том числе сотрудников кафедр, имеющих категории, ученую степень, научное звание:</v>
      </c>
      <c r="C16" s="245"/>
      <c r="D16" s="245"/>
      <c r="E16" s="245"/>
      <c r="F16" s="246"/>
    </row>
    <row r="17" spans="1:6" ht="38.25" customHeight="1">
      <c r="A17" s="239" t="str">
        <f>'[1]Зарплата'!A10</f>
        <v>1.1.</v>
      </c>
      <c r="B17" s="93" t="str">
        <f>'[1]Зарплата'!B10</f>
        <v>Врача-специалиста второй квалификационной категории </v>
      </c>
      <c r="C17" s="306" t="s">
        <v>109</v>
      </c>
      <c r="D17" s="308">
        <f>'ПК бел.'!C27</f>
        <v>8.1</v>
      </c>
      <c r="E17" s="309"/>
      <c r="F17" s="308">
        <f>D17</f>
        <v>8.1</v>
      </c>
    </row>
    <row r="18" spans="1:6" ht="27" customHeight="1">
      <c r="A18" s="240"/>
      <c r="B18" s="92" t="str">
        <f>'[1]Зарплата'!B11</f>
        <v>-терапевтического профиля</v>
      </c>
      <c r="C18" s="307"/>
      <c r="D18" s="308"/>
      <c r="E18" s="309"/>
      <c r="F18" s="308"/>
    </row>
    <row r="19" spans="1:6" ht="42.75" customHeight="1">
      <c r="A19" s="239" t="str">
        <f>Зарплата!A12</f>
        <v>1.2</v>
      </c>
      <c r="B19" s="93" t="str">
        <f>Зарплата!B12</f>
        <v>Врача-специалиста первой квалификационной категории </v>
      </c>
      <c r="C19" s="306" t="s">
        <v>109</v>
      </c>
      <c r="D19" s="308">
        <f>'ПК бел.'!D27</f>
        <v>8.95</v>
      </c>
      <c r="E19" s="309"/>
      <c r="F19" s="308">
        <f>D19</f>
        <v>8.95</v>
      </c>
    </row>
    <row r="20" spans="1:6" ht="25.5" customHeight="1">
      <c r="A20" s="240"/>
      <c r="B20" s="92" t="str">
        <f>Зарплата!B13</f>
        <v>-терапевтического профиля</v>
      </c>
      <c r="C20" s="307"/>
      <c r="D20" s="308"/>
      <c r="E20" s="309"/>
      <c r="F20" s="308"/>
    </row>
    <row r="21" spans="1:6" ht="15" customHeight="1">
      <c r="A21" s="36"/>
      <c r="B21" s="36"/>
      <c r="C21" s="36"/>
      <c r="D21" s="36"/>
      <c r="E21" s="36"/>
      <c r="F21" s="36"/>
    </row>
    <row r="22" spans="1:6" ht="15.75">
      <c r="A22" s="97" t="s">
        <v>121</v>
      </c>
      <c r="B22" s="98"/>
      <c r="C22" s="98"/>
      <c r="D22" s="98"/>
      <c r="E22" s="98"/>
      <c r="F22" s="97"/>
    </row>
    <row r="23" spans="1:6" ht="30.75" customHeight="1">
      <c r="A23" s="305" t="s">
        <v>216</v>
      </c>
      <c r="B23" s="305"/>
      <c r="C23" s="305"/>
      <c r="D23" s="305"/>
      <c r="E23" s="305"/>
      <c r="F23" s="305"/>
    </row>
    <row r="33" spans="1:2" ht="15.75">
      <c r="A33" s="74"/>
      <c r="B33" s="74"/>
    </row>
  </sheetData>
  <sheetProtection/>
  <mergeCells count="17">
    <mergeCell ref="F19:F20"/>
    <mergeCell ref="A8:F8"/>
    <mergeCell ref="A9:F9"/>
    <mergeCell ref="A10:F10"/>
    <mergeCell ref="A12:F12"/>
    <mergeCell ref="B16:F16"/>
    <mergeCell ref="A11:F11"/>
    <mergeCell ref="A23:F23"/>
    <mergeCell ref="A19:A20"/>
    <mergeCell ref="C19:C20"/>
    <mergeCell ref="D19:D20"/>
    <mergeCell ref="E19:E20"/>
    <mergeCell ref="A17:A18"/>
    <mergeCell ref="C17:C18"/>
    <mergeCell ref="D17:D18"/>
    <mergeCell ref="E17:E18"/>
    <mergeCell ref="F17:F18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8">
      <selection activeCell="A24" sqref="A24"/>
    </sheetView>
  </sheetViews>
  <sheetFormatPr defaultColWidth="9.140625" defaultRowHeight="12.75"/>
  <cols>
    <col min="1" max="1" width="7.8515625" style="72" customWidth="1"/>
    <col min="2" max="2" width="43.57421875" style="72" customWidth="1"/>
    <col min="3" max="3" width="15.7109375" style="72" customWidth="1"/>
    <col min="4" max="4" width="13.57421875" style="73" customWidth="1"/>
    <col min="5" max="5" width="14.421875" style="72" customWidth="1"/>
    <col min="6" max="6" width="17.140625" style="72" customWidth="1"/>
    <col min="7" max="16384" width="9.140625" style="72" customWidth="1"/>
  </cols>
  <sheetData>
    <row r="1" spans="2:5" ht="23.25">
      <c r="B1" s="77"/>
      <c r="D1" s="82" t="s">
        <v>1</v>
      </c>
      <c r="E1" s="78"/>
    </row>
    <row r="2" spans="2:5" ht="23.25">
      <c r="B2" s="77"/>
      <c r="D2" s="82" t="s">
        <v>2</v>
      </c>
      <c r="E2" s="78"/>
    </row>
    <row r="3" spans="2:5" ht="23.25">
      <c r="B3" s="77"/>
      <c r="D3" s="82" t="s">
        <v>3</v>
      </c>
      <c r="E3" s="78"/>
    </row>
    <row r="4" spans="2:5" ht="23.25">
      <c r="B4" s="77"/>
      <c r="D4" s="82" t="s">
        <v>4</v>
      </c>
      <c r="E4" s="78"/>
    </row>
    <row r="5" spans="2:5" ht="23.25">
      <c r="B5" s="77"/>
      <c r="D5" s="82" t="s">
        <v>167</v>
      </c>
      <c r="E5" s="78"/>
    </row>
    <row r="6" spans="1:5" ht="23.25">
      <c r="A6" s="77"/>
      <c r="B6" s="77"/>
      <c r="D6" s="82" t="s">
        <v>179</v>
      </c>
      <c r="E6" s="78"/>
    </row>
    <row r="7" spans="1:6" ht="15.75">
      <c r="A7" s="77"/>
      <c r="B7" s="77"/>
      <c r="D7" s="77"/>
      <c r="E7" s="77"/>
      <c r="F7" s="77"/>
    </row>
    <row r="8" spans="1:6" ht="20.25">
      <c r="A8" s="310" t="s">
        <v>218</v>
      </c>
      <c r="B8" s="310"/>
      <c r="C8" s="310"/>
      <c r="D8" s="310"/>
      <c r="E8" s="310"/>
      <c r="F8" s="310"/>
    </row>
    <row r="9" spans="1:6" ht="20.25">
      <c r="A9" s="311" t="s">
        <v>118</v>
      </c>
      <c r="B9" s="311"/>
      <c r="C9" s="311"/>
      <c r="D9" s="311"/>
      <c r="E9" s="311"/>
      <c r="F9" s="311"/>
    </row>
    <row r="10" spans="1:6" ht="20.25">
      <c r="A10" s="314" t="s">
        <v>174</v>
      </c>
      <c r="B10" s="314"/>
      <c r="C10" s="314"/>
      <c r="D10" s="314"/>
      <c r="E10" s="314"/>
      <c r="F10" s="314"/>
    </row>
    <row r="11" spans="1:6" ht="20.25">
      <c r="A11" s="310" t="s">
        <v>120</v>
      </c>
      <c r="B11" s="310"/>
      <c r="C11" s="310"/>
      <c r="D11" s="310"/>
      <c r="E11" s="310"/>
      <c r="F11" s="310"/>
    </row>
    <row r="12" spans="1:6" ht="20.25">
      <c r="A12" s="312" t="s">
        <v>180</v>
      </c>
      <c r="B12" s="312"/>
      <c r="C12" s="312"/>
      <c r="D12" s="312"/>
      <c r="E12" s="312"/>
      <c r="F12" s="312"/>
    </row>
    <row r="13" spans="1:6" ht="15.75">
      <c r="A13" s="76"/>
      <c r="B13" s="76"/>
      <c r="C13" s="76"/>
      <c r="D13" s="76"/>
      <c r="E13" s="76"/>
      <c r="F13" s="76"/>
    </row>
    <row r="14" spans="1:6" ht="49.5" customHeight="1">
      <c r="A14" s="75" t="s">
        <v>44</v>
      </c>
      <c r="B14" s="75" t="s">
        <v>105</v>
      </c>
      <c r="C14" s="75" t="s">
        <v>88</v>
      </c>
      <c r="D14" s="75" t="s">
        <v>104</v>
      </c>
      <c r="E14" s="71" t="s">
        <v>103</v>
      </c>
      <c r="F14" s="71" t="s">
        <v>106</v>
      </c>
    </row>
    <row r="15" spans="1:6" ht="15.75">
      <c r="A15" s="75">
        <v>1</v>
      </c>
      <c r="B15" s="75">
        <v>2</v>
      </c>
      <c r="C15" s="75">
        <v>3</v>
      </c>
      <c r="D15" s="75">
        <v>4</v>
      </c>
      <c r="E15" s="71">
        <v>5</v>
      </c>
      <c r="F15" s="71">
        <v>6</v>
      </c>
    </row>
    <row r="16" spans="1:6" ht="42.75" customHeight="1">
      <c r="A16" s="88" t="str">
        <f>Зарплата!A9</f>
        <v>1.</v>
      </c>
      <c r="B16" s="244" t="str">
        <f>Зарплата!B9</f>
        <v>Консультация врачей-специалистов, в том числе сотрудников кафедр, имеющих категории, ученую степень, научное звание:</v>
      </c>
      <c r="C16" s="245"/>
      <c r="D16" s="245"/>
      <c r="E16" s="245"/>
      <c r="F16" s="246"/>
    </row>
    <row r="17" spans="1:6" ht="38.25" customHeight="1">
      <c r="A17" s="239" t="str">
        <f>'[1]Зарплата'!A10</f>
        <v>1.1.</v>
      </c>
      <c r="B17" s="93" t="str">
        <f>'[1]Зарплата'!B10</f>
        <v>Врача-специалиста второй квалификационной категории </v>
      </c>
      <c r="C17" s="306" t="s">
        <v>109</v>
      </c>
      <c r="D17" s="308">
        <f>'ПК ин.гр.'!C27</f>
        <v>30</v>
      </c>
      <c r="E17" s="309"/>
      <c r="F17" s="308">
        <f>D17</f>
        <v>30</v>
      </c>
    </row>
    <row r="18" spans="1:6" ht="27" customHeight="1">
      <c r="A18" s="240"/>
      <c r="B18" s="92" t="str">
        <f>'[1]Зарплата'!B11</f>
        <v>-терапевтического профиля</v>
      </c>
      <c r="C18" s="307"/>
      <c r="D18" s="308"/>
      <c r="E18" s="309"/>
      <c r="F18" s="308"/>
    </row>
    <row r="19" spans="1:6" ht="42.75" customHeight="1">
      <c r="A19" s="239" t="str">
        <f>Зарплата!A12</f>
        <v>1.2</v>
      </c>
      <c r="B19" s="93" t="str">
        <f>Зарплата!B12</f>
        <v>Врача-специалиста первой квалификационной категории </v>
      </c>
      <c r="C19" s="306" t="s">
        <v>109</v>
      </c>
      <c r="D19" s="308">
        <f>'ПК ин.гр.'!D27</f>
        <v>31</v>
      </c>
      <c r="E19" s="313"/>
      <c r="F19" s="308">
        <f>D19</f>
        <v>31</v>
      </c>
    </row>
    <row r="20" spans="1:6" ht="23.25" customHeight="1">
      <c r="A20" s="240"/>
      <c r="B20" s="92" t="str">
        <f>Зарплата!B13</f>
        <v>-терапевтического профиля</v>
      </c>
      <c r="C20" s="307"/>
      <c r="D20" s="308"/>
      <c r="E20" s="313"/>
      <c r="F20" s="308"/>
    </row>
    <row r="21" spans="1:6" ht="15" customHeight="1">
      <c r="A21" s="36"/>
      <c r="B21" s="36"/>
      <c r="C21" s="36"/>
      <c r="D21" s="36"/>
      <c r="E21" s="36"/>
      <c r="F21" s="36"/>
    </row>
    <row r="22" spans="1:6" ht="15.75">
      <c r="A22" s="97" t="s">
        <v>121</v>
      </c>
      <c r="B22" s="98"/>
      <c r="C22" s="98"/>
      <c r="D22" s="98"/>
      <c r="E22" s="98"/>
      <c r="F22" s="97"/>
    </row>
    <row r="23" spans="1:6" ht="31.5" customHeight="1">
      <c r="A23" s="305" t="s">
        <v>216</v>
      </c>
      <c r="B23" s="305"/>
      <c r="C23" s="305"/>
      <c r="D23" s="305"/>
      <c r="E23" s="305"/>
      <c r="F23" s="305"/>
    </row>
    <row r="33" spans="1:2" ht="15.75">
      <c r="A33" s="74"/>
      <c r="B33" s="74"/>
    </row>
  </sheetData>
  <sheetProtection/>
  <mergeCells count="17">
    <mergeCell ref="F19:F20"/>
    <mergeCell ref="A8:F8"/>
    <mergeCell ref="A9:F9"/>
    <mergeCell ref="A10:F10"/>
    <mergeCell ref="A11:F11"/>
    <mergeCell ref="A12:F12"/>
    <mergeCell ref="B16:F16"/>
    <mergeCell ref="A23:F23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A24" sqref="A24"/>
    </sheetView>
  </sheetViews>
  <sheetFormatPr defaultColWidth="9.140625" defaultRowHeight="12.75"/>
  <cols>
    <col min="1" max="1" width="8.00390625" style="72" customWidth="1"/>
    <col min="2" max="2" width="47.57421875" style="72" customWidth="1"/>
    <col min="3" max="3" width="15.7109375" style="72" customWidth="1"/>
    <col min="4" max="4" width="13.57421875" style="73" customWidth="1"/>
    <col min="5" max="5" width="14.421875" style="72" customWidth="1"/>
    <col min="6" max="6" width="17.140625" style="72" customWidth="1"/>
    <col min="7" max="16384" width="9.140625" style="72" customWidth="1"/>
  </cols>
  <sheetData>
    <row r="1" spans="2:5" ht="23.25">
      <c r="B1" s="77"/>
      <c r="D1" s="82" t="s">
        <v>1</v>
      </c>
      <c r="E1" s="78"/>
    </row>
    <row r="2" spans="2:5" ht="23.25">
      <c r="B2" s="77"/>
      <c r="D2" s="82" t="s">
        <v>2</v>
      </c>
      <c r="E2" s="78"/>
    </row>
    <row r="3" spans="2:5" ht="23.25">
      <c r="B3" s="77"/>
      <c r="D3" s="82" t="s">
        <v>3</v>
      </c>
      <c r="E3" s="78"/>
    </row>
    <row r="4" spans="2:5" ht="23.25">
      <c r="B4" s="77"/>
      <c r="D4" s="82" t="s">
        <v>4</v>
      </c>
      <c r="E4" s="78"/>
    </row>
    <row r="5" spans="2:5" ht="23.25">
      <c r="B5" s="77"/>
      <c r="D5" s="82" t="s">
        <v>167</v>
      </c>
      <c r="E5" s="78"/>
    </row>
    <row r="6" spans="1:5" ht="23.25">
      <c r="A6" s="77"/>
      <c r="B6" s="77"/>
      <c r="D6" s="82" t="s">
        <v>179</v>
      </c>
      <c r="E6" s="78"/>
    </row>
    <row r="7" spans="1:6" ht="15.75">
      <c r="A7" s="77"/>
      <c r="B7" s="77"/>
      <c r="D7" s="77"/>
      <c r="E7" s="77"/>
      <c r="F7" s="77"/>
    </row>
    <row r="8" spans="1:6" ht="20.25">
      <c r="A8" s="310" t="s">
        <v>219</v>
      </c>
      <c r="B8" s="310"/>
      <c r="C8" s="310"/>
      <c r="D8" s="310"/>
      <c r="E8" s="310"/>
      <c r="F8" s="310"/>
    </row>
    <row r="9" spans="1:6" ht="20.25">
      <c r="A9" s="311" t="s">
        <v>118</v>
      </c>
      <c r="B9" s="311"/>
      <c r="C9" s="311"/>
      <c r="D9" s="311"/>
      <c r="E9" s="311"/>
      <c r="F9" s="311"/>
    </row>
    <row r="10" spans="1:6" ht="46.5" customHeight="1">
      <c r="A10" s="314" t="s">
        <v>152</v>
      </c>
      <c r="B10" s="314"/>
      <c r="C10" s="314"/>
      <c r="D10" s="314"/>
      <c r="E10" s="314"/>
      <c r="F10" s="314"/>
    </row>
    <row r="11" spans="1:6" ht="20.25">
      <c r="A11" s="310" t="s">
        <v>120</v>
      </c>
      <c r="B11" s="310"/>
      <c r="C11" s="310"/>
      <c r="D11" s="310"/>
      <c r="E11" s="310"/>
      <c r="F11" s="310"/>
    </row>
    <row r="12" spans="1:6" ht="20.25">
      <c r="A12" s="312" t="s">
        <v>180</v>
      </c>
      <c r="B12" s="312"/>
      <c r="C12" s="312"/>
      <c r="D12" s="312"/>
      <c r="E12" s="312"/>
      <c r="F12" s="312"/>
    </row>
    <row r="13" spans="1:6" ht="15.75">
      <c r="A13" s="76"/>
      <c r="B13" s="76"/>
      <c r="C13" s="76"/>
      <c r="D13" s="76"/>
      <c r="E13" s="76"/>
      <c r="F13" s="76"/>
    </row>
    <row r="14" spans="1:6" ht="49.5" customHeight="1">
      <c r="A14" s="75" t="s">
        <v>44</v>
      </c>
      <c r="B14" s="75" t="s">
        <v>105</v>
      </c>
      <c r="C14" s="75" t="s">
        <v>88</v>
      </c>
      <c r="D14" s="75" t="s">
        <v>104</v>
      </c>
      <c r="E14" s="71" t="s">
        <v>103</v>
      </c>
      <c r="F14" s="71" t="s">
        <v>106</v>
      </c>
    </row>
    <row r="15" spans="1:6" ht="15.75">
      <c r="A15" s="75">
        <v>1</v>
      </c>
      <c r="B15" s="75">
        <v>2</v>
      </c>
      <c r="C15" s="75">
        <v>3</v>
      </c>
      <c r="D15" s="75">
        <v>4</v>
      </c>
      <c r="E15" s="71">
        <v>5</v>
      </c>
      <c r="F15" s="71">
        <v>6</v>
      </c>
    </row>
    <row r="16" spans="1:6" ht="42.75" customHeight="1">
      <c r="A16" s="88" t="str">
        <f>Зарплата!A9</f>
        <v>1.</v>
      </c>
      <c r="B16" s="244" t="str">
        <f>Зарплата!B9</f>
        <v>Консультация врачей-специалистов, в том числе сотрудников кафедр, имеющих категории, ученую степень, научное звание:</v>
      </c>
      <c r="C16" s="245"/>
      <c r="D16" s="245"/>
      <c r="E16" s="245"/>
      <c r="F16" s="246"/>
    </row>
    <row r="17" spans="1:6" ht="38.25" customHeight="1">
      <c r="A17" s="239" t="str">
        <f>'[1]Зарплата'!A10</f>
        <v>1.1.</v>
      </c>
      <c r="B17" s="93" t="str">
        <f>'[1]Зарплата'!B10</f>
        <v>Врача-специалиста второй квалификационной категории </v>
      </c>
      <c r="C17" s="306" t="s">
        <v>109</v>
      </c>
      <c r="D17" s="308">
        <f>'ПК ин. пост.'!C27</f>
        <v>8.1</v>
      </c>
      <c r="E17" s="309"/>
      <c r="F17" s="308">
        <f>D17</f>
        <v>8.1</v>
      </c>
    </row>
    <row r="18" spans="1:6" ht="27" customHeight="1">
      <c r="A18" s="240"/>
      <c r="B18" s="92" t="str">
        <f>'[1]Зарплата'!B11</f>
        <v>-терапевтического профиля</v>
      </c>
      <c r="C18" s="307"/>
      <c r="D18" s="308"/>
      <c r="E18" s="309"/>
      <c r="F18" s="308"/>
    </row>
    <row r="19" spans="1:6" ht="42.75" customHeight="1">
      <c r="A19" s="239" t="str">
        <f>Зарплата!A12</f>
        <v>1.2</v>
      </c>
      <c r="B19" s="93" t="str">
        <f>Зарплата!B12</f>
        <v>Врача-специалиста первой квалификационной категории </v>
      </c>
      <c r="C19" s="306" t="s">
        <v>109</v>
      </c>
      <c r="D19" s="308">
        <f>'ПК ин. пост.'!D27</f>
        <v>8.95</v>
      </c>
      <c r="E19" s="313"/>
      <c r="F19" s="308">
        <f>D19</f>
        <v>8.95</v>
      </c>
    </row>
    <row r="20" spans="1:6" ht="23.25" customHeight="1">
      <c r="A20" s="240"/>
      <c r="B20" s="92" t="str">
        <f>Зарплата!B13</f>
        <v>-терапевтического профиля</v>
      </c>
      <c r="C20" s="307"/>
      <c r="D20" s="308"/>
      <c r="E20" s="313"/>
      <c r="F20" s="308"/>
    </row>
    <row r="21" spans="1:6" ht="15" customHeight="1">
      <c r="A21" s="36"/>
      <c r="B21" s="36"/>
      <c r="C21" s="36"/>
      <c r="D21" s="36"/>
      <c r="E21" s="36"/>
      <c r="F21" s="36"/>
    </row>
    <row r="22" spans="1:6" ht="15.75">
      <c r="A22" s="97" t="s">
        <v>121</v>
      </c>
      <c r="B22" s="98"/>
      <c r="C22" s="98"/>
      <c r="D22" s="98"/>
      <c r="E22" s="98"/>
      <c r="F22" s="97"/>
    </row>
    <row r="23" spans="1:6" ht="31.5" customHeight="1">
      <c r="A23" s="305" t="s">
        <v>216</v>
      </c>
      <c r="B23" s="305"/>
      <c r="C23" s="305"/>
      <c r="D23" s="305"/>
      <c r="E23" s="305"/>
      <c r="F23" s="305"/>
    </row>
    <row r="33" spans="1:2" ht="15.75">
      <c r="A33" s="74"/>
      <c r="B33" s="74"/>
    </row>
  </sheetData>
  <sheetProtection/>
  <mergeCells count="17">
    <mergeCell ref="A23:F23"/>
    <mergeCell ref="B16:F16"/>
    <mergeCell ref="A19:A20"/>
    <mergeCell ref="C19:C20"/>
    <mergeCell ref="D19:D20"/>
    <mergeCell ref="E19:E20"/>
    <mergeCell ref="F19:F20"/>
    <mergeCell ref="A17:A18"/>
    <mergeCell ref="C17:C18"/>
    <mergeCell ref="D17:D18"/>
    <mergeCell ref="E17:E18"/>
    <mergeCell ref="F17:F18"/>
    <mergeCell ref="A8:F8"/>
    <mergeCell ref="A9:F9"/>
    <mergeCell ref="A10:F10"/>
    <mergeCell ref="A11:F11"/>
    <mergeCell ref="A12:F12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Normal="70" workbookViewId="0" topLeftCell="A1">
      <selection activeCell="A9" sqref="A9:F9"/>
    </sheetView>
  </sheetViews>
  <sheetFormatPr defaultColWidth="9.140625" defaultRowHeight="12.75"/>
  <cols>
    <col min="1" max="1" width="7.140625" style="31" customWidth="1"/>
    <col min="2" max="2" width="33.28125" style="31" customWidth="1"/>
    <col min="3" max="3" width="18.421875" style="31" customWidth="1"/>
    <col min="4" max="4" width="98.421875" style="32" customWidth="1"/>
    <col min="5" max="5" width="30.7109375" style="31" customWidth="1"/>
    <col min="6" max="6" width="13.421875" style="31" customWidth="1"/>
    <col min="7" max="16384" width="9.140625" style="31" customWidth="1"/>
  </cols>
  <sheetData>
    <row r="1" ht="26.25">
      <c r="E1" s="86" t="s">
        <v>1</v>
      </c>
    </row>
    <row r="2" ht="26.25">
      <c r="E2" s="86" t="s">
        <v>2</v>
      </c>
    </row>
    <row r="3" ht="26.25">
      <c r="E3" s="86" t="s">
        <v>3</v>
      </c>
    </row>
    <row r="4" ht="26.25">
      <c r="E4" s="86" t="s">
        <v>4</v>
      </c>
    </row>
    <row r="5" ht="26.25">
      <c r="E5" s="86" t="s">
        <v>167</v>
      </c>
    </row>
    <row r="6" ht="26.25">
      <c r="E6" s="86" t="s">
        <v>177</v>
      </c>
    </row>
    <row r="7" spans="1:6" ht="15">
      <c r="A7" s="33"/>
      <c r="B7" s="33"/>
      <c r="C7" s="33"/>
      <c r="D7" s="33"/>
      <c r="E7" s="33"/>
      <c r="F7" s="33"/>
    </row>
    <row r="8" spans="1:8" ht="18.75">
      <c r="A8" s="229" t="s">
        <v>194</v>
      </c>
      <c r="B8" s="229"/>
      <c r="C8" s="229"/>
      <c r="D8" s="229"/>
      <c r="E8" s="229"/>
      <c r="F8" s="229"/>
      <c r="G8" s="34"/>
      <c r="H8" s="34"/>
    </row>
    <row r="9" spans="1:8" ht="18.75">
      <c r="A9" s="229" t="s">
        <v>195</v>
      </c>
      <c r="B9" s="229"/>
      <c r="C9" s="229"/>
      <c r="D9" s="229"/>
      <c r="E9" s="229"/>
      <c r="F9" s="229"/>
      <c r="G9" s="34"/>
      <c r="H9" s="34"/>
    </row>
    <row r="10" spans="1:8" ht="18.75">
      <c r="A10" s="229" t="s">
        <v>107</v>
      </c>
      <c r="B10" s="229"/>
      <c r="C10" s="229"/>
      <c r="D10" s="229"/>
      <c r="E10" s="229"/>
      <c r="F10" s="229"/>
      <c r="G10" s="34"/>
      <c r="H10" s="34"/>
    </row>
    <row r="11" spans="1:8" ht="18.75">
      <c r="A11" s="229" t="s">
        <v>86</v>
      </c>
      <c r="B11" s="229"/>
      <c r="C11" s="229"/>
      <c r="D11" s="229"/>
      <c r="E11" s="229"/>
      <c r="F11" s="229"/>
      <c r="G11" s="34"/>
      <c r="H11" s="34"/>
    </row>
    <row r="12" spans="1:8" ht="18.75">
      <c r="A12" s="230" t="s">
        <v>120</v>
      </c>
      <c r="B12" s="230"/>
      <c r="C12" s="230"/>
      <c r="D12" s="230"/>
      <c r="E12" s="230"/>
      <c r="F12" s="230"/>
      <c r="G12" s="35"/>
      <c r="H12" s="35"/>
    </row>
    <row r="13" spans="1:8" ht="18.75">
      <c r="A13" s="183"/>
      <c r="B13" s="183"/>
      <c r="C13" s="183"/>
      <c r="D13" s="183"/>
      <c r="E13" s="183"/>
      <c r="F13" s="183"/>
      <c r="G13" s="35"/>
      <c r="H13" s="35"/>
    </row>
    <row r="14" spans="1:8" ht="20.25">
      <c r="A14" s="183"/>
      <c r="B14" s="182" t="s">
        <v>196</v>
      </c>
      <c r="C14" s="183"/>
      <c r="D14" s="187" t="s">
        <v>91</v>
      </c>
      <c r="E14" s="187" t="s">
        <v>215</v>
      </c>
      <c r="F14" s="183"/>
      <c r="G14" s="35"/>
      <c r="H14" s="35"/>
    </row>
    <row r="15" spans="1:8" ht="20.25">
      <c r="A15" s="183"/>
      <c r="B15" s="183"/>
      <c r="C15" s="183"/>
      <c r="D15" s="81" t="s">
        <v>197</v>
      </c>
      <c r="E15" s="186" t="s">
        <v>187</v>
      </c>
      <c r="F15" s="183"/>
      <c r="G15" s="35"/>
      <c r="H15" s="35"/>
    </row>
    <row r="16" spans="1:8" ht="18.75">
      <c r="A16" s="183"/>
      <c r="B16" s="183"/>
      <c r="C16" s="183"/>
      <c r="D16" s="186" t="s">
        <v>47</v>
      </c>
      <c r="E16" s="186" t="s">
        <v>153</v>
      </c>
      <c r="F16" s="183"/>
      <c r="G16" s="35"/>
      <c r="H16" s="35"/>
    </row>
    <row r="17" spans="1:8" ht="18.75">
      <c r="A17" s="183"/>
      <c r="B17" s="186" t="s">
        <v>198</v>
      </c>
      <c r="C17" s="183"/>
      <c r="D17" s="183"/>
      <c r="E17" s="183"/>
      <c r="F17" s="183"/>
      <c r="G17" s="35"/>
      <c r="H17" s="35"/>
    </row>
    <row r="19" spans="1:6" ht="65.25" customHeight="1">
      <c r="A19" s="79" t="s">
        <v>44</v>
      </c>
      <c r="B19" s="79" t="s">
        <v>87</v>
      </c>
      <c r="C19" s="79" t="s">
        <v>88</v>
      </c>
      <c r="D19" s="79" t="s">
        <v>63</v>
      </c>
      <c r="E19" s="79" t="s">
        <v>89</v>
      </c>
      <c r="F19" s="79" t="s">
        <v>90</v>
      </c>
    </row>
    <row r="20" spans="1:6" ht="15.75">
      <c r="A20" s="80">
        <v>1</v>
      </c>
      <c r="B20" s="80">
        <v>2</v>
      </c>
      <c r="C20" s="80">
        <v>3</v>
      </c>
      <c r="D20" s="80">
        <v>4</v>
      </c>
      <c r="E20" s="80">
        <v>5</v>
      </c>
      <c r="F20" s="80">
        <v>6</v>
      </c>
    </row>
    <row r="21" spans="1:6" ht="18.75">
      <c r="A21" s="83" t="s">
        <v>6</v>
      </c>
      <c r="B21" s="231" t="s">
        <v>114</v>
      </c>
      <c r="C21" s="232"/>
      <c r="D21" s="232"/>
      <c r="E21" s="232"/>
      <c r="F21" s="233"/>
    </row>
    <row r="22" spans="1:6" ht="56.25" customHeight="1">
      <c r="A22" s="222" t="s">
        <v>159</v>
      </c>
      <c r="B22" s="85" t="s">
        <v>160</v>
      </c>
      <c r="C22" s="224" t="s">
        <v>109</v>
      </c>
      <c r="D22" s="226" t="s">
        <v>113</v>
      </c>
      <c r="E22" s="69" t="s">
        <v>161</v>
      </c>
      <c r="F22" s="69">
        <v>20</v>
      </c>
    </row>
    <row r="23" spans="1:6" ht="335.25" customHeight="1">
      <c r="A23" s="223"/>
      <c r="B23" s="84" t="s">
        <v>115</v>
      </c>
      <c r="C23" s="225"/>
      <c r="D23" s="227"/>
      <c r="E23" s="3" t="s">
        <v>116</v>
      </c>
      <c r="F23" s="69">
        <v>20</v>
      </c>
    </row>
    <row r="24" spans="1:6" ht="56.25" customHeight="1">
      <c r="A24" s="222" t="s">
        <v>110</v>
      </c>
      <c r="B24" s="85" t="s">
        <v>111</v>
      </c>
      <c r="C24" s="224" t="s">
        <v>109</v>
      </c>
      <c r="D24" s="226" t="s">
        <v>113</v>
      </c>
      <c r="E24" s="69" t="s">
        <v>112</v>
      </c>
      <c r="F24" s="69">
        <v>20</v>
      </c>
    </row>
    <row r="25" spans="1:6" ht="335.25" customHeight="1">
      <c r="A25" s="223"/>
      <c r="B25" s="84" t="s">
        <v>115</v>
      </c>
      <c r="C25" s="225"/>
      <c r="D25" s="227"/>
      <c r="E25" s="3" t="s">
        <v>116</v>
      </c>
      <c r="F25" s="69">
        <v>20</v>
      </c>
    </row>
    <row r="26" spans="1:6" ht="12.75">
      <c r="A26" s="37"/>
      <c r="B26" s="38"/>
      <c r="C26" s="38"/>
      <c r="D26" s="39"/>
      <c r="E26" s="38"/>
      <c r="F26" s="40"/>
    </row>
    <row r="27" spans="1:6" ht="53.25" customHeight="1">
      <c r="A27" s="36"/>
      <c r="B27" s="228" t="s">
        <v>91</v>
      </c>
      <c r="C27" s="228"/>
      <c r="D27" s="81"/>
      <c r="E27" s="228" t="s">
        <v>215</v>
      </c>
      <c r="F27" s="228"/>
    </row>
    <row r="28" spans="1:6" ht="20.25">
      <c r="A28" s="36"/>
      <c r="B28" s="81"/>
      <c r="C28" s="81"/>
      <c r="D28" s="81"/>
      <c r="E28" s="81"/>
      <c r="F28" s="36"/>
    </row>
    <row r="29" spans="1:6" ht="32.25" customHeight="1">
      <c r="A29" s="36"/>
      <c r="B29" s="81" t="s">
        <v>197</v>
      </c>
      <c r="C29" s="81"/>
      <c r="D29" s="81"/>
      <c r="E29" s="228" t="s">
        <v>187</v>
      </c>
      <c r="F29" s="228"/>
    </row>
    <row r="30" spans="1:6" ht="15.75">
      <c r="A30" s="36"/>
      <c r="B30" s="36"/>
      <c r="C30" s="36"/>
      <c r="D30" s="36"/>
      <c r="E30" s="36"/>
      <c r="F30" s="36"/>
    </row>
    <row r="31" spans="1:6" ht="20.25">
      <c r="A31" s="36"/>
      <c r="B31" s="81" t="s">
        <v>47</v>
      </c>
      <c r="C31" s="36"/>
      <c r="D31" s="36"/>
      <c r="E31" s="81" t="s">
        <v>153</v>
      </c>
      <c r="F31" s="36"/>
    </row>
    <row r="32" spans="1:6" ht="15.75">
      <c r="A32" s="36"/>
      <c r="B32" s="36"/>
      <c r="C32" s="36"/>
      <c r="D32" s="36"/>
      <c r="E32" s="36"/>
      <c r="F32" s="36"/>
    </row>
    <row r="33" spans="1:6" ht="15.75">
      <c r="A33" s="36"/>
      <c r="B33" s="36"/>
      <c r="C33" s="36"/>
      <c r="D33" s="36"/>
      <c r="E33" s="36"/>
      <c r="F33" s="36"/>
    </row>
  </sheetData>
  <sheetProtection/>
  <mergeCells count="15">
    <mergeCell ref="A8:F8"/>
    <mergeCell ref="A10:F10"/>
    <mergeCell ref="A11:F11"/>
    <mergeCell ref="A12:F12"/>
    <mergeCell ref="B27:C27"/>
    <mergeCell ref="C24:C25"/>
    <mergeCell ref="A24:A25"/>
    <mergeCell ref="D24:D25"/>
    <mergeCell ref="E27:F27"/>
    <mergeCell ref="B21:F21"/>
    <mergeCell ref="E29:F29"/>
    <mergeCell ref="A22:A23"/>
    <mergeCell ref="C22:C23"/>
    <mergeCell ref="D22:D23"/>
    <mergeCell ref="A9:F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PageLayoutView="0" workbookViewId="0" topLeftCell="A28">
      <selection activeCell="A9" sqref="A9:F9"/>
    </sheetView>
  </sheetViews>
  <sheetFormatPr defaultColWidth="9.140625" defaultRowHeight="19.5" customHeight="1"/>
  <cols>
    <col min="1" max="1" width="5.28125" style="8" customWidth="1"/>
    <col min="2" max="2" width="81.00390625" style="8" customWidth="1"/>
    <col min="3" max="3" width="37.28125" style="8" customWidth="1"/>
    <col min="4" max="4" width="17.8515625" style="8" customWidth="1"/>
    <col min="5" max="16384" width="9.140625" style="8" customWidth="1"/>
  </cols>
  <sheetData>
    <row r="1" spans="1:3" ht="19.5" customHeight="1">
      <c r="A1" s="7"/>
      <c r="C1" s="146" t="s">
        <v>1</v>
      </c>
    </row>
    <row r="2" spans="1:3" ht="19.5" customHeight="1">
      <c r="A2" s="7"/>
      <c r="C2" s="146" t="s">
        <v>2</v>
      </c>
    </row>
    <row r="3" spans="1:3" ht="19.5" customHeight="1">
      <c r="A3" s="7"/>
      <c r="C3" s="146" t="s">
        <v>3</v>
      </c>
    </row>
    <row r="4" spans="1:3" ht="19.5" customHeight="1">
      <c r="A4" s="7"/>
      <c r="C4" s="146" t="s">
        <v>4</v>
      </c>
    </row>
    <row r="5" spans="1:3" ht="19.5" customHeight="1">
      <c r="A5" s="7"/>
      <c r="C5" s="146" t="s">
        <v>158</v>
      </c>
    </row>
    <row r="6" spans="1:3" ht="19.5" customHeight="1">
      <c r="A6" s="7"/>
      <c r="C6" s="146" t="s">
        <v>177</v>
      </c>
    </row>
    <row r="7" spans="1:3" ht="19.5" customHeight="1">
      <c r="A7" s="7"/>
      <c r="B7" s="7"/>
      <c r="C7" s="9"/>
    </row>
    <row r="8" spans="1:3" ht="19.5" customHeight="1">
      <c r="A8" s="235" t="s">
        <v>64</v>
      </c>
      <c r="B8" s="235"/>
      <c r="C8" s="235"/>
    </row>
    <row r="9" spans="1:3" ht="19.5" customHeight="1">
      <c r="A9" s="236" t="s">
        <v>181</v>
      </c>
      <c r="B9" s="236"/>
      <c r="C9" s="236"/>
    </row>
    <row r="10" spans="1:3" ht="19.5" customHeight="1">
      <c r="A10" s="236" t="s">
        <v>65</v>
      </c>
      <c r="B10" s="236"/>
      <c r="C10" s="236"/>
    </row>
    <row r="11" spans="1:3" ht="19.5" customHeight="1">
      <c r="A11" s="237" t="s">
        <v>120</v>
      </c>
      <c r="B11" s="237"/>
      <c r="C11" s="237"/>
    </row>
    <row r="12" spans="1:3" ht="19.5" customHeight="1" thickBot="1">
      <c r="A12" s="147"/>
      <c r="B12" s="147"/>
      <c r="C12" s="147"/>
    </row>
    <row r="13" spans="1:4" ht="39.75" customHeight="1" thickBot="1">
      <c r="A13" s="144" t="s">
        <v>5</v>
      </c>
      <c r="B13" s="144" t="s">
        <v>53</v>
      </c>
      <c r="C13" s="96" t="s">
        <v>162</v>
      </c>
      <c r="D13" s="148" t="s">
        <v>155</v>
      </c>
    </row>
    <row r="14" spans="1:4" ht="21" thickBot="1">
      <c r="A14" s="149" t="s">
        <v>6</v>
      </c>
      <c r="B14" s="150" t="s">
        <v>7</v>
      </c>
      <c r="C14" s="157">
        <v>151516.49</v>
      </c>
      <c r="D14" s="178">
        <f>C14/C37</f>
        <v>0.6758871581319961</v>
      </c>
    </row>
    <row r="15" spans="1:4" ht="21" thickBot="1">
      <c r="A15" s="144" t="s">
        <v>8</v>
      </c>
      <c r="B15" s="151" t="s">
        <v>66</v>
      </c>
      <c r="C15" s="158">
        <f>C16+C17</f>
        <v>51636.799999999996</v>
      </c>
      <c r="D15" s="178">
        <f>C15/C37</f>
        <v>0.2303422552029172</v>
      </c>
    </row>
    <row r="16" spans="1:5" ht="43.5" customHeight="1">
      <c r="A16" s="152" t="s">
        <v>67</v>
      </c>
      <c r="B16" s="151" t="s">
        <v>68</v>
      </c>
      <c r="C16" s="158">
        <f>ROUND(C14*0.34,1)</f>
        <v>51515.6</v>
      </c>
      <c r="E16" s="153">
        <v>0.34</v>
      </c>
    </row>
    <row r="17" spans="1:5" ht="45" customHeight="1">
      <c r="A17" s="152" t="s">
        <v>69</v>
      </c>
      <c r="B17" s="151" t="s">
        <v>156</v>
      </c>
      <c r="C17" s="158">
        <f>ROUND(C14*E17,1)</f>
        <v>121.2</v>
      </c>
      <c r="E17" s="154">
        <v>0.0008</v>
      </c>
    </row>
    <row r="18" spans="1:3" ht="18.75">
      <c r="A18" s="144" t="s">
        <v>0</v>
      </c>
      <c r="B18" s="151" t="s">
        <v>10</v>
      </c>
      <c r="C18" s="179"/>
    </row>
    <row r="19" spans="1:3" ht="37.5">
      <c r="A19" s="144" t="s">
        <v>11</v>
      </c>
      <c r="B19" s="151" t="s">
        <v>12</v>
      </c>
      <c r="C19" s="179"/>
    </row>
    <row r="20" spans="1:3" ht="18.75">
      <c r="A20" s="144" t="s">
        <v>13</v>
      </c>
      <c r="B20" s="151" t="s">
        <v>14</v>
      </c>
      <c r="C20" s="158">
        <f>C22+C23+C24</f>
        <v>6883.11</v>
      </c>
    </row>
    <row r="21" spans="1:3" ht="18.75">
      <c r="A21" s="144"/>
      <c r="B21" s="151" t="s">
        <v>70</v>
      </c>
      <c r="C21" s="158"/>
    </row>
    <row r="22" spans="1:3" ht="18.75">
      <c r="A22" s="152" t="s">
        <v>71</v>
      </c>
      <c r="B22" s="151" t="s">
        <v>72</v>
      </c>
      <c r="C22" s="158">
        <v>0</v>
      </c>
    </row>
    <row r="23" spans="1:3" ht="18.75">
      <c r="A23" s="152" t="s">
        <v>73</v>
      </c>
      <c r="B23" s="151" t="s">
        <v>74</v>
      </c>
      <c r="C23" s="158">
        <v>0</v>
      </c>
    </row>
    <row r="24" spans="1:3" ht="18.75">
      <c r="A24" s="152" t="s">
        <v>75</v>
      </c>
      <c r="B24" s="151" t="s">
        <v>15</v>
      </c>
      <c r="C24" s="158">
        <v>6883.11</v>
      </c>
    </row>
    <row r="25" spans="1:10" ht="37.5">
      <c r="A25" s="144" t="s">
        <v>16</v>
      </c>
      <c r="B25" s="151" t="s">
        <v>17</v>
      </c>
      <c r="C25" s="180"/>
      <c r="J25" s="8" t="s">
        <v>76</v>
      </c>
    </row>
    <row r="26" spans="1:3" ht="18.75">
      <c r="A26" s="144" t="s">
        <v>18</v>
      </c>
      <c r="B26" s="151" t="s">
        <v>19</v>
      </c>
      <c r="C26" s="158">
        <v>1845.77</v>
      </c>
    </row>
    <row r="27" spans="1:3" ht="18.75">
      <c r="A27" s="144" t="s">
        <v>20</v>
      </c>
      <c r="B27" s="151" t="s">
        <v>21</v>
      </c>
      <c r="C27" s="180"/>
    </row>
    <row r="28" spans="1:3" ht="18.75">
      <c r="A28" s="144" t="s">
        <v>22</v>
      </c>
      <c r="B28" s="151" t="s">
        <v>23</v>
      </c>
      <c r="C28" s="180"/>
    </row>
    <row r="29" spans="1:3" ht="18.75">
      <c r="A29" s="144" t="s">
        <v>24</v>
      </c>
      <c r="B29" s="151" t="s">
        <v>25</v>
      </c>
      <c r="C29" s="180"/>
    </row>
    <row r="30" spans="1:3" ht="40.5" customHeight="1">
      <c r="A30" s="144" t="s">
        <v>26</v>
      </c>
      <c r="B30" s="151" t="s">
        <v>27</v>
      </c>
      <c r="C30" s="158">
        <f>249.17+8129.7</f>
        <v>8378.869999999999</v>
      </c>
    </row>
    <row r="31" spans="1:3" ht="24" customHeight="1">
      <c r="A31" s="144" t="s">
        <v>28</v>
      </c>
      <c r="B31" s="151" t="s">
        <v>77</v>
      </c>
      <c r="C31" s="158">
        <v>817.01</v>
      </c>
    </row>
    <row r="32" spans="1:3" ht="26.25" customHeight="1">
      <c r="A32" s="144" t="s">
        <v>29</v>
      </c>
      <c r="B32" s="151" t="s">
        <v>30</v>
      </c>
      <c r="C32" s="181"/>
    </row>
    <row r="33" spans="1:3" ht="18.75">
      <c r="A33" s="144" t="s">
        <v>31</v>
      </c>
      <c r="B33" s="151" t="s">
        <v>78</v>
      </c>
      <c r="C33" s="158">
        <v>20</v>
      </c>
    </row>
    <row r="34" spans="1:3" ht="18.75">
      <c r="A34" s="144" t="s">
        <v>32</v>
      </c>
      <c r="B34" s="151" t="s">
        <v>33</v>
      </c>
      <c r="C34" s="158">
        <v>189.86</v>
      </c>
    </row>
    <row r="35" spans="1:3" ht="18.75">
      <c r="A35" s="144" t="s">
        <v>34</v>
      </c>
      <c r="B35" s="151" t="s">
        <v>79</v>
      </c>
      <c r="C35" s="180"/>
    </row>
    <row r="36" spans="1:3" ht="18.75">
      <c r="A36" s="144" t="s">
        <v>35</v>
      </c>
      <c r="B36" s="151" t="s">
        <v>36</v>
      </c>
      <c r="C36" s="158">
        <v>2886.33</v>
      </c>
    </row>
    <row r="37" spans="1:3" ht="18.75">
      <c r="A37" s="144" t="s">
        <v>37</v>
      </c>
      <c r="B37" s="151" t="s">
        <v>60</v>
      </c>
      <c r="C37" s="158">
        <f>C14+C15+C20+C25+C26+C27+C28+C29+C30+C31+C33+C34+C35+C36</f>
        <v>224174.23999999993</v>
      </c>
    </row>
    <row r="38" spans="1:3" ht="18.75">
      <c r="A38" s="144" t="s">
        <v>38</v>
      </c>
      <c r="B38" s="151" t="s">
        <v>39</v>
      </c>
      <c r="C38" s="158">
        <v>227597.08</v>
      </c>
    </row>
    <row r="39" spans="1:3" ht="18.75">
      <c r="A39" s="144" t="s">
        <v>40</v>
      </c>
      <c r="B39" s="151" t="s">
        <v>80</v>
      </c>
      <c r="C39" s="95">
        <f>ROUND(C37/C38*100,1)</f>
        <v>98.5</v>
      </c>
    </row>
    <row r="41" spans="1:3" ht="19.5" customHeight="1">
      <c r="A41" s="234" t="s">
        <v>41</v>
      </c>
      <c r="B41" s="234"/>
      <c r="C41" s="234"/>
    </row>
    <row r="42" spans="1:3" ht="19.5" customHeight="1">
      <c r="A42" s="234" t="s">
        <v>42</v>
      </c>
      <c r="B42" s="234"/>
      <c r="C42" s="234"/>
    </row>
    <row r="43" spans="1:3" ht="21.75" customHeight="1">
      <c r="A43" s="234" t="s">
        <v>43</v>
      </c>
      <c r="B43" s="234"/>
      <c r="C43" s="234"/>
    </row>
    <row r="44" spans="1:3" ht="42.75" customHeight="1">
      <c r="A44" s="96" t="s">
        <v>5</v>
      </c>
      <c r="B44" s="96" t="s">
        <v>45</v>
      </c>
      <c r="C44" s="96" t="s">
        <v>182</v>
      </c>
    </row>
    <row r="45" spans="1:3" ht="19.5" customHeight="1">
      <c r="A45" s="144" t="s">
        <v>6</v>
      </c>
      <c r="B45" s="155" t="s">
        <v>163</v>
      </c>
      <c r="C45" s="158">
        <f>C38</f>
        <v>227597.08</v>
      </c>
    </row>
    <row r="46" spans="1:3" ht="37.5">
      <c r="A46" s="144" t="s">
        <v>8</v>
      </c>
      <c r="B46" s="151" t="s">
        <v>164</v>
      </c>
      <c r="C46" s="158">
        <v>30306.38</v>
      </c>
    </row>
    <row r="47" spans="1:3" ht="19.5" customHeight="1">
      <c r="A47" s="144" t="s">
        <v>0</v>
      </c>
      <c r="B47" s="155" t="s">
        <v>46</v>
      </c>
      <c r="C47" s="95">
        <f>ROUND(C46/C45*100,1)</f>
        <v>13.3</v>
      </c>
    </row>
    <row r="48" spans="1:3" ht="19.5" customHeight="1">
      <c r="A48" s="10"/>
      <c r="B48" s="11"/>
      <c r="C48" s="12"/>
    </row>
    <row r="49" spans="2:3" ht="19.5" customHeight="1">
      <c r="B49" s="13" t="s">
        <v>51</v>
      </c>
      <c r="C49" s="13" t="s">
        <v>85</v>
      </c>
    </row>
    <row r="50" spans="2:3" ht="19.5" customHeight="1">
      <c r="B50" s="13"/>
      <c r="C50" s="13"/>
    </row>
    <row r="51" spans="2:3" ht="19.5" customHeight="1">
      <c r="B51" s="13" t="s">
        <v>47</v>
      </c>
      <c r="C51" s="13" t="s">
        <v>153</v>
      </c>
    </row>
  </sheetData>
  <sheetProtection/>
  <mergeCells count="7">
    <mergeCell ref="A43:C43"/>
    <mergeCell ref="A8:C8"/>
    <mergeCell ref="A9:C9"/>
    <mergeCell ref="A10:C10"/>
    <mergeCell ref="A11:C11"/>
    <mergeCell ref="A41:C41"/>
    <mergeCell ref="A42:C42"/>
  </mergeCells>
  <printOptions horizontalCentered="1"/>
  <pageMargins left="0.3937007874015748" right="0.3937007874015748" top="0.5905511811023623" bottom="0.3937007874015748" header="0.1968503937007874" footer="0.433070866141732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60" workbookViewId="0" topLeftCell="A4">
      <selection activeCell="A9" sqref="A9:F9"/>
    </sheetView>
  </sheetViews>
  <sheetFormatPr defaultColWidth="9.140625" defaultRowHeight="12.75"/>
  <cols>
    <col min="1" max="1" width="4.421875" style="6" customWidth="1"/>
    <col min="2" max="2" width="27.00390625" style="6" customWidth="1"/>
    <col min="3" max="3" width="15.00390625" style="6" customWidth="1"/>
    <col min="4" max="4" width="17.7109375" style="6" customWidth="1"/>
    <col min="5" max="5" width="21.8515625" style="6" customWidth="1"/>
    <col min="6" max="6" width="13.00390625" style="6" customWidth="1"/>
    <col min="7" max="7" width="18.00390625" style="6" customWidth="1"/>
    <col min="8" max="16384" width="9.140625" style="6" customWidth="1"/>
  </cols>
  <sheetData>
    <row r="1" spans="1:7" ht="18.75">
      <c r="A1" s="230" t="s">
        <v>48</v>
      </c>
      <c r="B1" s="230"/>
      <c r="C1" s="230"/>
      <c r="D1" s="230"/>
      <c r="E1" s="230"/>
      <c r="F1" s="230"/>
      <c r="G1" s="230"/>
    </row>
    <row r="2" spans="1:7" ht="18.75">
      <c r="A2" s="229" t="s">
        <v>94</v>
      </c>
      <c r="B2" s="229"/>
      <c r="C2" s="229"/>
      <c r="D2" s="229"/>
      <c r="E2" s="229"/>
      <c r="F2" s="229"/>
      <c r="G2" s="229"/>
    </row>
    <row r="3" spans="1:7" ht="15.75" customHeight="1">
      <c r="A3" s="229" t="s">
        <v>119</v>
      </c>
      <c r="B3" s="229"/>
      <c r="C3" s="229"/>
      <c r="D3" s="229"/>
      <c r="E3" s="229"/>
      <c r="F3" s="229"/>
      <c r="G3" s="229"/>
    </row>
    <row r="4" spans="1:7" ht="18.75">
      <c r="A4" s="229" t="s">
        <v>86</v>
      </c>
      <c r="B4" s="229"/>
      <c r="C4" s="229"/>
      <c r="D4" s="229"/>
      <c r="E4" s="229"/>
      <c r="F4" s="229"/>
      <c r="G4" s="229"/>
    </row>
    <row r="5" spans="1:7" ht="18.75">
      <c r="A5" s="230" t="s">
        <v>120</v>
      </c>
      <c r="B5" s="230"/>
      <c r="C5" s="230"/>
      <c r="D5" s="230"/>
      <c r="E5" s="230"/>
      <c r="F5" s="230"/>
      <c r="G5" s="230"/>
    </row>
    <row r="7" spans="1:7" ht="18.75">
      <c r="A7" s="238" t="s">
        <v>5</v>
      </c>
      <c r="B7" s="238" t="s">
        <v>178</v>
      </c>
      <c r="C7" s="238" t="s">
        <v>81</v>
      </c>
      <c r="D7" s="238" t="s">
        <v>49</v>
      </c>
      <c r="E7" s="238"/>
      <c r="F7" s="238"/>
      <c r="G7" s="238" t="s">
        <v>82</v>
      </c>
    </row>
    <row r="8" spans="1:7" ht="58.5" customHeight="1">
      <c r="A8" s="238"/>
      <c r="B8" s="238"/>
      <c r="C8" s="238"/>
      <c r="D8" s="238" t="s">
        <v>83</v>
      </c>
      <c r="E8" s="238" t="s">
        <v>84</v>
      </c>
      <c r="F8" s="1" t="s">
        <v>50</v>
      </c>
      <c r="G8" s="238"/>
    </row>
    <row r="9" spans="1:7" ht="21.75" customHeight="1">
      <c r="A9" s="238"/>
      <c r="B9" s="238"/>
      <c r="C9" s="238"/>
      <c r="D9" s="238"/>
      <c r="E9" s="238"/>
      <c r="F9" s="17">
        <v>0.2</v>
      </c>
      <c r="G9" s="238"/>
    </row>
    <row r="10" spans="1:7" ht="18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75">
      <c r="A11" s="3">
        <v>1</v>
      </c>
      <c r="B11" s="2" t="s">
        <v>161</v>
      </c>
      <c r="C11" s="144">
        <v>146.3</v>
      </c>
      <c r="D11" s="158">
        <v>502.32</v>
      </c>
      <c r="E11" s="158">
        <f>120.56+28.68</f>
        <v>149.24</v>
      </c>
      <c r="F11" s="159">
        <f>D11*$F$9</f>
        <v>100.464</v>
      </c>
      <c r="G11" s="159">
        <f>ROUND((D11+E11+F11)/C11/60,4)</f>
        <v>0.0857</v>
      </c>
    </row>
    <row r="12" spans="1:7" ht="75">
      <c r="A12" s="3">
        <v>2</v>
      </c>
      <c r="B12" s="2" t="s">
        <v>112</v>
      </c>
      <c r="C12" s="144">
        <v>146.3</v>
      </c>
      <c r="D12" s="158">
        <v>504.67</v>
      </c>
      <c r="E12" s="158">
        <f>121.12+38.44</f>
        <v>159.56</v>
      </c>
      <c r="F12" s="159">
        <f>D12*$F$9</f>
        <v>100.93400000000001</v>
      </c>
      <c r="G12" s="159">
        <f>ROUND((D12+E12+F12)/C12/60,4)</f>
        <v>0.0872</v>
      </c>
    </row>
    <row r="13" spans="1:7" ht="18.75">
      <c r="A13" s="3">
        <v>3</v>
      </c>
      <c r="B13" s="2" t="s">
        <v>116</v>
      </c>
      <c r="C13" s="144">
        <v>146.3</v>
      </c>
      <c r="D13" s="158">
        <v>395.02</v>
      </c>
      <c r="E13" s="158">
        <f>27.3+63.2</f>
        <v>90.5</v>
      </c>
      <c r="F13" s="159">
        <f>D13*$F$9</f>
        <v>79.004</v>
      </c>
      <c r="G13" s="159">
        <f>ROUND((D13+E13+F13)/C13/60,4)</f>
        <v>0.0643</v>
      </c>
    </row>
    <row r="14" spans="1:7" ht="18.75">
      <c r="A14" s="14"/>
      <c r="B14" s="4"/>
      <c r="C14" s="10"/>
      <c r="D14" s="87"/>
      <c r="E14" s="15"/>
      <c r="F14" s="15"/>
      <c r="G14" s="16"/>
    </row>
    <row r="15" spans="2:7" ht="18.75">
      <c r="B15" s="5" t="s">
        <v>51</v>
      </c>
      <c r="C15" s="5"/>
      <c r="D15" s="5"/>
      <c r="F15" s="5" t="s">
        <v>85</v>
      </c>
      <c r="G15" s="5"/>
    </row>
    <row r="16" spans="2:7" ht="18.75">
      <c r="B16" s="5"/>
      <c r="C16" s="5"/>
      <c r="D16" s="5"/>
      <c r="F16" s="5"/>
      <c r="G16" s="5"/>
    </row>
    <row r="17" spans="2:7" ht="18.75">
      <c r="B17" s="5" t="s">
        <v>47</v>
      </c>
      <c r="C17" s="5"/>
      <c r="D17" s="5" t="s">
        <v>52</v>
      </c>
      <c r="F17" s="13" t="s">
        <v>153</v>
      </c>
      <c r="G17" s="5"/>
    </row>
  </sheetData>
  <sheetProtection/>
  <mergeCells count="12">
    <mergeCell ref="D8:D9"/>
    <mergeCell ref="E8:E9"/>
    <mergeCell ref="A1:G1"/>
    <mergeCell ref="A2:G2"/>
    <mergeCell ref="A3:G3"/>
    <mergeCell ref="A4:G4"/>
    <mergeCell ref="A5:G5"/>
    <mergeCell ref="A7:A9"/>
    <mergeCell ref="B7:B9"/>
    <mergeCell ref="C7:C9"/>
    <mergeCell ref="D7:F7"/>
    <mergeCell ref="G7:G9"/>
  </mergeCells>
  <printOptions horizontalCentered="1"/>
  <pageMargins left="0.5905511811023623" right="0.5905511811023623" top="0.9448818897637796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60" zoomScaleNormal="85" workbookViewId="0" topLeftCell="A1">
      <selection activeCell="A9" sqref="A9:F9"/>
    </sheetView>
  </sheetViews>
  <sheetFormatPr defaultColWidth="9.140625" defaultRowHeight="12.75"/>
  <cols>
    <col min="1" max="1" width="6.8515625" style="19" customWidth="1"/>
    <col min="2" max="2" width="37.421875" style="19" customWidth="1"/>
    <col min="3" max="3" width="14.28125" style="19" customWidth="1"/>
    <col min="4" max="4" width="35.57421875" style="19" customWidth="1"/>
    <col min="5" max="5" width="18.421875" style="19" customWidth="1"/>
    <col min="6" max="6" width="18.28125" style="19" customWidth="1"/>
    <col min="7" max="7" width="10.421875" style="19" customWidth="1"/>
    <col min="8" max="16384" width="9.140625" style="19" customWidth="1"/>
  </cols>
  <sheetData>
    <row r="1" spans="1:7" ht="18.75">
      <c r="A1" s="230" t="s">
        <v>64</v>
      </c>
      <c r="B1" s="230"/>
      <c r="C1" s="230"/>
      <c r="D1" s="230"/>
      <c r="E1" s="230"/>
      <c r="F1" s="230"/>
      <c r="G1" s="230"/>
    </row>
    <row r="2" spans="1:7" ht="18.75">
      <c r="A2" s="229" t="s">
        <v>93</v>
      </c>
      <c r="B2" s="229"/>
      <c r="C2" s="229"/>
      <c r="D2" s="229"/>
      <c r="E2" s="229"/>
      <c r="F2" s="229"/>
      <c r="G2" s="229"/>
    </row>
    <row r="3" spans="1:7" ht="18.75">
      <c r="A3" s="229" t="s">
        <v>119</v>
      </c>
      <c r="B3" s="229"/>
      <c r="C3" s="229"/>
      <c r="D3" s="229"/>
      <c r="E3" s="229"/>
      <c r="F3" s="229"/>
      <c r="G3" s="229"/>
    </row>
    <row r="4" spans="1:7" ht="18.75">
      <c r="A4" s="229" t="s">
        <v>86</v>
      </c>
      <c r="B4" s="229"/>
      <c r="C4" s="229"/>
      <c r="D4" s="229"/>
      <c r="E4" s="229"/>
      <c r="F4" s="229"/>
      <c r="G4" s="229"/>
    </row>
    <row r="5" spans="1:7" ht="18.75">
      <c r="A5" s="243" t="s">
        <v>120</v>
      </c>
      <c r="B5" s="243"/>
      <c r="C5" s="243"/>
      <c r="D5" s="243"/>
      <c r="E5" s="243"/>
      <c r="F5" s="243"/>
      <c r="G5" s="243"/>
    </row>
    <row r="6" spans="1:7" ht="18.75">
      <c r="A6" s="41"/>
      <c r="B6" s="41"/>
      <c r="C6" s="41"/>
      <c r="D6" s="41"/>
      <c r="E6" s="41"/>
      <c r="F6" s="41"/>
      <c r="G6" s="20"/>
    </row>
    <row r="7" spans="1:7" ht="81" customHeight="1">
      <c r="A7" s="42" t="s">
        <v>44</v>
      </c>
      <c r="B7" s="42" t="s">
        <v>95</v>
      </c>
      <c r="C7" s="42" t="s">
        <v>96</v>
      </c>
      <c r="D7" s="42" t="s">
        <v>97</v>
      </c>
      <c r="E7" s="42" t="s">
        <v>100</v>
      </c>
      <c r="F7" s="42" t="s">
        <v>99</v>
      </c>
      <c r="G7" s="47" t="s">
        <v>98</v>
      </c>
    </row>
    <row r="8" spans="1:7" ht="16.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5"/>
    </row>
    <row r="9" spans="1:7" ht="36" customHeight="1">
      <c r="A9" s="88" t="s">
        <v>6</v>
      </c>
      <c r="B9" s="244" t="s">
        <v>114</v>
      </c>
      <c r="C9" s="245"/>
      <c r="D9" s="245"/>
      <c r="E9" s="245"/>
      <c r="F9" s="245"/>
      <c r="G9" s="246"/>
    </row>
    <row r="10" spans="1:7" ht="38.25" customHeight="1">
      <c r="A10" s="247" t="s">
        <v>165</v>
      </c>
      <c r="B10" s="89" t="s">
        <v>160</v>
      </c>
      <c r="C10" s="69">
        <f>'Акт хронометража'!F22</f>
        <v>20</v>
      </c>
      <c r="D10" s="90" t="str">
        <f>'[1]Характеристика'!E16</f>
        <v>Врач-специалист второй квалификационной категории</v>
      </c>
      <c r="E10" s="160">
        <f>'З.п за 1 мин'!$G$11</f>
        <v>0.0857</v>
      </c>
      <c r="F10" s="161">
        <f>ROUND(C10*E10,4)</f>
        <v>1.714</v>
      </c>
      <c r="G10" s="241">
        <f>F10+F11</f>
        <v>3</v>
      </c>
    </row>
    <row r="11" spans="1:7" ht="18.75">
      <c r="A11" s="240"/>
      <c r="B11" s="91" t="s">
        <v>115</v>
      </c>
      <c r="C11" s="69">
        <f>'Акт хронометража'!F23</f>
        <v>20</v>
      </c>
      <c r="D11" s="90" t="str">
        <f>'[1]Характеристика'!E17</f>
        <v>Медсестра</v>
      </c>
      <c r="E11" s="160">
        <f>'З.п за 1 мин'!$G$13</f>
        <v>0.0643</v>
      </c>
      <c r="F11" s="161">
        <f>ROUND(C11*E11,4)</f>
        <v>1.286</v>
      </c>
      <c r="G11" s="242"/>
    </row>
    <row r="12" spans="1:7" ht="56.25">
      <c r="A12" s="239" t="s">
        <v>110</v>
      </c>
      <c r="B12" s="89" t="s">
        <v>111</v>
      </c>
      <c r="C12" s="69">
        <f>'Акт хронометража'!F24</f>
        <v>20</v>
      </c>
      <c r="D12" s="90" t="str">
        <f>'Акт хронометража'!E24</f>
        <v>Врач-специалист первой квалификационной категории</v>
      </c>
      <c r="E12" s="160">
        <f>'З.п за 1 мин'!G12</f>
        <v>0.0872</v>
      </c>
      <c r="F12" s="161">
        <f>ROUND(C12*E12,4)</f>
        <v>1.744</v>
      </c>
      <c r="G12" s="241">
        <f>F12+F13</f>
        <v>3.0300000000000002</v>
      </c>
    </row>
    <row r="13" spans="1:7" ht="18.75">
      <c r="A13" s="240"/>
      <c r="B13" s="91" t="s">
        <v>115</v>
      </c>
      <c r="C13" s="69">
        <f>'Акт хронометража'!F25</f>
        <v>20</v>
      </c>
      <c r="D13" s="90" t="str">
        <f>'Акт хронометража'!E25</f>
        <v>Медсестра</v>
      </c>
      <c r="E13" s="160">
        <f>'З.п за 1 мин'!$G$13</f>
        <v>0.0643</v>
      </c>
      <c r="F13" s="161">
        <f>ROUND(C13*E13,4)</f>
        <v>1.286</v>
      </c>
      <c r="G13" s="242"/>
    </row>
    <row r="14" spans="1:7" ht="19.5">
      <c r="A14" s="48"/>
      <c r="B14" s="49"/>
      <c r="C14" s="48"/>
      <c r="D14" s="43"/>
      <c r="E14" s="50"/>
      <c r="F14" s="51"/>
      <c r="G14" s="52"/>
    </row>
    <row r="15" spans="1:7" ht="18.75">
      <c r="A15" s="43"/>
      <c r="B15" s="43" t="s">
        <v>51</v>
      </c>
      <c r="C15" s="43"/>
      <c r="E15" s="43" t="s">
        <v>85</v>
      </c>
      <c r="F15" s="43"/>
      <c r="G15" s="46"/>
    </row>
    <row r="16" spans="1:7" ht="18.75">
      <c r="A16" s="23"/>
      <c r="B16" s="22"/>
      <c r="C16" s="22"/>
      <c r="E16" s="22"/>
      <c r="F16" s="21"/>
      <c r="G16" s="18"/>
    </row>
    <row r="17" spans="1:7" ht="18.75">
      <c r="A17" s="21"/>
      <c r="B17" s="22" t="s">
        <v>47</v>
      </c>
      <c r="C17" s="22"/>
      <c r="E17" s="13" t="s">
        <v>153</v>
      </c>
      <c r="F17" s="21"/>
      <c r="G17" s="18"/>
    </row>
    <row r="18" spans="1:7" ht="12.75">
      <c r="A18" s="23"/>
      <c r="B18" s="21"/>
      <c r="C18" s="21"/>
      <c r="D18" s="21"/>
      <c r="E18" s="21"/>
      <c r="F18" s="21"/>
      <c r="G18" s="18"/>
    </row>
    <row r="19" spans="1:7" ht="12.75">
      <c r="A19" s="21"/>
      <c r="B19" s="21"/>
      <c r="C19" s="21"/>
      <c r="D19" s="21"/>
      <c r="E19" s="21"/>
      <c r="F19" s="21"/>
      <c r="G19" s="18"/>
    </row>
    <row r="20" spans="1:7" ht="12.75">
      <c r="A20" s="23"/>
      <c r="B20" s="21"/>
      <c r="C20" s="21"/>
      <c r="D20" s="21"/>
      <c r="E20" s="21"/>
      <c r="F20" s="21"/>
      <c r="G20" s="18"/>
    </row>
    <row r="21" spans="1:7" ht="12.75">
      <c r="A21" s="21"/>
      <c r="B21" s="21"/>
      <c r="C21" s="21"/>
      <c r="D21" s="21"/>
      <c r="E21" s="21"/>
      <c r="F21" s="21"/>
      <c r="G21" s="18"/>
    </row>
    <row r="22" spans="1:7" ht="12.75">
      <c r="A22" s="23"/>
      <c r="B22" s="21"/>
      <c r="C22" s="21"/>
      <c r="D22" s="21"/>
      <c r="E22" s="21"/>
      <c r="F22" s="21"/>
      <c r="G22" s="18"/>
    </row>
    <row r="23" spans="1:7" ht="12.75">
      <c r="A23" s="21"/>
      <c r="B23" s="21"/>
      <c r="C23" s="21"/>
      <c r="D23" s="21"/>
      <c r="E23" s="21"/>
      <c r="F23" s="21"/>
      <c r="G23" s="18"/>
    </row>
    <row r="24" spans="1:7" ht="12.75">
      <c r="A24" s="24"/>
      <c r="B24" s="25"/>
      <c r="C24" s="25"/>
      <c r="D24" s="24"/>
      <c r="E24" s="24"/>
      <c r="F24" s="24"/>
      <c r="G24" s="18"/>
    </row>
    <row r="25" spans="1:7" ht="12.75">
      <c r="A25" s="24"/>
      <c r="B25" s="25"/>
      <c r="C25" s="25"/>
      <c r="D25" s="24"/>
      <c r="E25" s="24"/>
      <c r="F25" s="24"/>
      <c r="G25" s="18"/>
    </row>
    <row r="26" spans="1:7" ht="12.75">
      <c r="A26" s="24"/>
      <c r="B26" s="25"/>
      <c r="C26" s="25"/>
      <c r="D26" s="24"/>
      <c r="E26" s="24"/>
      <c r="F26" s="24"/>
      <c r="G26" s="18"/>
    </row>
    <row r="27" spans="1:7" ht="12.75">
      <c r="A27" s="23"/>
      <c r="B27" s="21"/>
      <c r="C27" s="21"/>
      <c r="D27" s="21"/>
      <c r="E27" s="21"/>
      <c r="F27" s="21"/>
      <c r="G27" s="18"/>
    </row>
    <row r="28" spans="1:7" ht="12.75">
      <c r="A28" s="21"/>
      <c r="B28" s="21"/>
      <c r="C28" s="21"/>
      <c r="D28" s="21"/>
      <c r="E28" s="21"/>
      <c r="F28" s="21"/>
      <c r="G28" s="18"/>
    </row>
    <row r="29" spans="1:7" ht="12.75">
      <c r="A29" s="23"/>
      <c r="B29" s="21"/>
      <c r="C29" s="21"/>
      <c r="D29" s="21"/>
      <c r="E29" s="21"/>
      <c r="F29" s="21"/>
      <c r="G29" s="18"/>
    </row>
    <row r="30" spans="1:7" ht="12.75">
      <c r="A30" s="21"/>
      <c r="B30" s="21"/>
      <c r="C30" s="21"/>
      <c r="D30" s="21"/>
      <c r="E30" s="21"/>
      <c r="F30" s="21"/>
      <c r="G30" s="18"/>
    </row>
    <row r="31" spans="1:7" ht="12.75">
      <c r="A31" s="24"/>
      <c r="B31" s="25"/>
      <c r="C31" s="25"/>
      <c r="D31" s="24"/>
      <c r="E31" s="24"/>
      <c r="F31" s="24"/>
      <c r="G31" s="18"/>
    </row>
    <row r="32" spans="1:7" ht="12.75">
      <c r="A32" s="23"/>
      <c r="B32" s="21"/>
      <c r="C32" s="21"/>
      <c r="D32" s="21"/>
      <c r="E32" s="21"/>
      <c r="F32" s="21"/>
      <c r="G32" s="18"/>
    </row>
    <row r="33" spans="1:7" ht="12.75">
      <c r="A33" s="21"/>
      <c r="B33" s="21"/>
      <c r="C33" s="21"/>
      <c r="D33" s="21"/>
      <c r="E33" s="21"/>
      <c r="F33" s="21"/>
      <c r="G33" s="18"/>
    </row>
    <row r="34" spans="1:7" ht="12.75">
      <c r="A34" s="24"/>
      <c r="B34" s="25"/>
      <c r="C34" s="25"/>
      <c r="D34" s="24"/>
      <c r="E34" s="24"/>
      <c r="F34" s="24"/>
      <c r="G34" s="18"/>
    </row>
    <row r="35" spans="1:7" ht="12.75">
      <c r="A35" s="23"/>
      <c r="B35" s="21"/>
      <c r="C35" s="21"/>
      <c r="D35" s="21"/>
      <c r="E35" s="21"/>
      <c r="F35" s="21"/>
      <c r="G35" s="18"/>
    </row>
    <row r="36" spans="1:7" ht="12.75">
      <c r="A36" s="21"/>
      <c r="B36" s="21"/>
      <c r="C36" s="21"/>
      <c r="D36" s="21"/>
      <c r="E36" s="21"/>
      <c r="F36" s="21"/>
      <c r="G36" s="18"/>
    </row>
    <row r="37" spans="1:7" ht="12.75">
      <c r="A37" s="24"/>
      <c r="B37" s="25"/>
      <c r="C37" s="25"/>
      <c r="D37" s="24"/>
      <c r="E37" s="24"/>
      <c r="F37" s="24"/>
      <c r="G37" s="18"/>
    </row>
    <row r="38" spans="1:7" ht="12.75">
      <c r="A38" s="23"/>
      <c r="B38" s="21"/>
      <c r="C38" s="21"/>
      <c r="D38" s="21"/>
      <c r="E38" s="21"/>
      <c r="F38" s="21"/>
      <c r="G38" s="18"/>
    </row>
    <row r="39" spans="1:7" ht="12.75">
      <c r="A39" s="23"/>
      <c r="B39" s="21"/>
      <c r="C39" s="21"/>
      <c r="D39" s="21"/>
      <c r="E39" s="21"/>
      <c r="F39" s="21"/>
      <c r="G39" s="18"/>
    </row>
    <row r="40" spans="1:7" ht="12.75">
      <c r="A40" s="21"/>
      <c r="B40" s="21"/>
      <c r="C40" s="21"/>
      <c r="D40" s="21"/>
      <c r="E40" s="21"/>
      <c r="F40" s="21"/>
      <c r="G40" s="18"/>
    </row>
    <row r="41" spans="1:6" ht="12.75">
      <c r="A41" s="26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43" spans="1:6" ht="12.75">
      <c r="A43" s="28"/>
      <c r="B43" s="29"/>
      <c r="C43" s="29"/>
      <c r="D43" s="28"/>
      <c r="E43" s="28"/>
      <c r="F43" s="28"/>
    </row>
    <row r="44" spans="1:6" ht="12.75">
      <c r="A44" s="28"/>
      <c r="B44" s="29"/>
      <c r="C44" s="29"/>
      <c r="D44" s="28"/>
      <c r="E44" s="28"/>
      <c r="F44" s="28"/>
    </row>
    <row r="45" spans="1:6" ht="12.75">
      <c r="A45" s="28"/>
      <c r="B45" s="29"/>
      <c r="C45" s="29"/>
      <c r="D45" s="28"/>
      <c r="E45" s="28"/>
      <c r="F45" s="28"/>
    </row>
    <row r="46" spans="1:6" ht="12.75">
      <c r="A46" s="26"/>
      <c r="B46" s="27"/>
      <c r="C46" s="27"/>
      <c r="D46" s="27"/>
      <c r="E46" s="27"/>
      <c r="F46" s="27"/>
    </row>
    <row r="47" spans="1:6" ht="12.75">
      <c r="A47" s="27"/>
      <c r="B47" s="27"/>
      <c r="C47" s="27"/>
      <c r="D47" s="27"/>
      <c r="E47" s="27"/>
      <c r="F47" s="27"/>
    </row>
    <row r="48" spans="1:6" ht="12.75">
      <c r="A48" s="26"/>
      <c r="B48" s="27"/>
      <c r="C48" s="27"/>
      <c r="D48" s="27"/>
      <c r="E48" s="27"/>
      <c r="F48" s="27"/>
    </row>
    <row r="49" spans="1:6" ht="12.75">
      <c r="A49" s="27"/>
      <c r="B49" s="27"/>
      <c r="C49" s="27"/>
      <c r="D49" s="27"/>
      <c r="E49" s="27"/>
      <c r="F49" s="27"/>
    </row>
    <row r="50" spans="1:6" ht="12.75">
      <c r="A50" s="28"/>
      <c r="B50" s="29"/>
      <c r="C50" s="29"/>
      <c r="D50" s="28"/>
      <c r="E50" s="28"/>
      <c r="F50" s="28"/>
    </row>
    <row r="51" spans="1:6" ht="12.75">
      <c r="A51" s="26"/>
      <c r="B51" s="27"/>
      <c r="C51" s="27"/>
      <c r="D51" s="27"/>
      <c r="E51" s="27"/>
      <c r="F51" s="27"/>
    </row>
    <row r="52" spans="1:6" ht="12.75">
      <c r="A52" s="27"/>
      <c r="B52" s="27"/>
      <c r="C52" s="27"/>
      <c r="D52" s="27"/>
      <c r="E52" s="27"/>
      <c r="F52" s="27"/>
    </row>
    <row r="53" spans="1:6" ht="12.75">
      <c r="A53" s="28"/>
      <c r="B53" s="29"/>
      <c r="C53" s="29"/>
      <c r="D53" s="28"/>
      <c r="E53" s="28"/>
      <c r="F53" s="28"/>
    </row>
    <row r="54" spans="1:6" ht="12.75">
      <c r="A54" s="26"/>
      <c r="B54" s="27"/>
      <c r="C54" s="27"/>
      <c r="D54" s="27"/>
      <c r="E54" s="27"/>
      <c r="F54" s="27"/>
    </row>
    <row r="55" spans="1:6" ht="12.75">
      <c r="A55" s="27"/>
      <c r="B55" s="27"/>
      <c r="C55" s="27"/>
      <c r="D55" s="27"/>
      <c r="E55" s="27"/>
      <c r="F55" s="27"/>
    </row>
    <row r="56" spans="1:6" ht="12.75">
      <c r="A56" s="28"/>
      <c r="B56" s="29"/>
      <c r="C56" s="29"/>
      <c r="D56" s="28"/>
      <c r="E56" s="28"/>
      <c r="F56" s="28"/>
    </row>
    <row r="57" spans="1:6" ht="12.75">
      <c r="A57" s="26"/>
      <c r="B57" s="27"/>
      <c r="C57" s="27"/>
      <c r="D57" s="27"/>
      <c r="E57" s="27"/>
      <c r="F57" s="27"/>
    </row>
    <row r="58" spans="1:6" ht="12.75">
      <c r="A58" s="27"/>
      <c r="B58" s="27"/>
      <c r="C58" s="27"/>
      <c r="D58" s="27"/>
      <c r="E58" s="27"/>
      <c r="F58" s="27"/>
    </row>
    <row r="59" spans="1:6" ht="12.75">
      <c r="A59" s="28"/>
      <c r="B59" s="29"/>
      <c r="C59" s="29"/>
      <c r="D59" s="28"/>
      <c r="E59" s="28"/>
      <c r="F59" s="28"/>
    </row>
    <row r="60" spans="1:6" ht="12.75">
      <c r="A60" s="26"/>
      <c r="B60" s="27"/>
      <c r="C60" s="27"/>
      <c r="D60" s="27"/>
      <c r="E60" s="27"/>
      <c r="F60" s="27"/>
    </row>
    <row r="61" spans="1:6" ht="12.75">
      <c r="A61" s="27"/>
      <c r="B61" s="27"/>
      <c r="C61" s="27"/>
      <c r="D61" s="27"/>
      <c r="E61" s="27"/>
      <c r="F61" s="27"/>
    </row>
    <row r="62" spans="1:6" ht="12.75">
      <c r="A62" s="26"/>
      <c r="B62" s="27"/>
      <c r="C62" s="27"/>
      <c r="D62" s="27"/>
      <c r="E62" s="27"/>
      <c r="F62" s="27"/>
    </row>
    <row r="63" spans="1:6" ht="12.75">
      <c r="A63" s="27"/>
      <c r="B63" s="27"/>
      <c r="C63" s="27"/>
      <c r="D63" s="27"/>
      <c r="E63" s="27"/>
      <c r="F63" s="27"/>
    </row>
    <row r="64" spans="1:6" ht="12.75">
      <c r="A64" s="28"/>
      <c r="B64" s="29"/>
      <c r="C64" s="29"/>
      <c r="D64" s="28"/>
      <c r="E64" s="28"/>
      <c r="F64" s="28"/>
    </row>
    <row r="65" spans="1:6" ht="12.75">
      <c r="A65" s="26"/>
      <c r="B65" s="27"/>
      <c r="C65" s="27"/>
      <c r="D65" s="27"/>
      <c r="E65" s="27"/>
      <c r="F65" s="27"/>
    </row>
    <row r="66" spans="1:6" ht="12.75">
      <c r="A66" s="27"/>
      <c r="B66" s="27"/>
      <c r="C66" s="27"/>
      <c r="D66" s="27"/>
      <c r="E66" s="27"/>
      <c r="F66" s="27"/>
    </row>
    <row r="67" spans="1:6" ht="12.75">
      <c r="A67" s="28"/>
      <c r="B67" s="29"/>
      <c r="C67" s="29"/>
      <c r="D67" s="28"/>
      <c r="E67" s="28"/>
      <c r="F67" s="28"/>
    </row>
    <row r="68" spans="1:6" ht="12.75">
      <c r="A68" s="26"/>
      <c r="B68" s="27"/>
      <c r="C68" s="27"/>
      <c r="D68" s="27"/>
      <c r="E68" s="27"/>
      <c r="F68" s="27"/>
    </row>
    <row r="69" spans="1:6" ht="12.75">
      <c r="A69" s="27"/>
      <c r="B69" s="27"/>
      <c r="C69" s="27"/>
      <c r="D69" s="27"/>
      <c r="E69" s="27"/>
      <c r="F69" s="27"/>
    </row>
    <row r="70" spans="1:8" ht="12.75">
      <c r="A70" s="28"/>
      <c r="B70" s="28"/>
      <c r="C70" s="28"/>
      <c r="D70" s="28"/>
      <c r="E70" s="28"/>
      <c r="F70" s="28"/>
      <c r="G70" s="28"/>
      <c r="H70" s="27"/>
    </row>
    <row r="71" spans="1:8" ht="12.75">
      <c r="A71" s="28"/>
      <c r="B71" s="28"/>
      <c r="C71" s="28"/>
      <c r="D71" s="28"/>
      <c r="E71" s="28"/>
      <c r="F71" s="28"/>
      <c r="G71" s="28"/>
      <c r="H71" s="27"/>
    </row>
    <row r="72" spans="1:8" ht="12.75">
      <c r="A72" s="28"/>
      <c r="B72" s="28"/>
      <c r="C72" s="28"/>
      <c r="D72" s="28"/>
      <c r="E72" s="28"/>
      <c r="F72" s="28"/>
      <c r="G72" s="28"/>
      <c r="H72" s="27"/>
    </row>
    <row r="73" spans="1:8" ht="12.75">
      <c r="A73" s="28"/>
      <c r="B73" s="28"/>
      <c r="C73" s="28"/>
      <c r="D73" s="28"/>
      <c r="E73" s="28"/>
      <c r="F73" s="28"/>
      <c r="G73" s="28"/>
      <c r="H73" s="27"/>
    </row>
    <row r="74" spans="1:8" ht="12.75">
      <c r="A74" s="30"/>
      <c r="B74" s="28"/>
      <c r="C74" s="28"/>
      <c r="D74" s="28"/>
      <c r="E74" s="28"/>
      <c r="F74" s="28"/>
      <c r="G74" s="28"/>
      <c r="H74" s="27"/>
    </row>
    <row r="75" spans="1:8" ht="12.75">
      <c r="A75" s="30"/>
      <c r="B75" s="28"/>
      <c r="C75" s="28"/>
      <c r="D75" s="28"/>
      <c r="E75" s="28"/>
      <c r="F75" s="28"/>
      <c r="G75" s="28"/>
      <c r="H75" s="27"/>
    </row>
    <row r="76" spans="1:8" ht="12.75">
      <c r="A76" s="30"/>
      <c r="B76" s="28"/>
      <c r="C76" s="28"/>
      <c r="D76" s="28"/>
      <c r="E76" s="28"/>
      <c r="F76" s="28"/>
      <c r="G76" s="28"/>
      <c r="H76" s="27"/>
    </row>
    <row r="77" spans="1:8" ht="12.75">
      <c r="A77" s="30"/>
      <c r="B77" s="28"/>
      <c r="C77" s="28"/>
      <c r="D77" s="28"/>
      <c r="E77" s="28"/>
      <c r="F77" s="28"/>
      <c r="G77" s="28"/>
      <c r="H77" s="27"/>
    </row>
    <row r="78" spans="1:8" ht="12.75">
      <c r="A78" s="30"/>
      <c r="B78" s="28"/>
      <c r="C78" s="28"/>
      <c r="D78" s="28"/>
      <c r="E78" s="28"/>
      <c r="F78" s="28"/>
      <c r="G78" s="28"/>
      <c r="H78" s="27"/>
    </row>
    <row r="79" spans="1:8" ht="12.75">
      <c r="A79" s="30"/>
      <c r="B79" s="28"/>
      <c r="C79" s="28"/>
      <c r="D79" s="28"/>
      <c r="E79" s="28"/>
      <c r="F79" s="28"/>
      <c r="G79" s="28"/>
      <c r="H79" s="27"/>
    </row>
    <row r="80" spans="1:8" ht="12.75">
      <c r="A80" s="30"/>
      <c r="B80" s="28"/>
      <c r="C80" s="28"/>
      <c r="D80" s="28"/>
      <c r="E80" s="28"/>
      <c r="F80" s="28"/>
      <c r="G80" s="28"/>
      <c r="H80" s="27"/>
    </row>
    <row r="81" spans="1:8" ht="12.75">
      <c r="A81" s="30"/>
      <c r="B81" s="28"/>
      <c r="C81" s="28"/>
      <c r="D81" s="28"/>
      <c r="E81" s="28"/>
      <c r="F81" s="28"/>
      <c r="G81" s="28"/>
      <c r="H81" s="27"/>
    </row>
    <row r="82" spans="1:8" ht="12.75">
      <c r="A82" s="30"/>
      <c r="B82" s="28"/>
      <c r="C82" s="28"/>
      <c r="D82" s="28"/>
      <c r="E82" s="28"/>
      <c r="F82" s="28"/>
      <c r="G82" s="28"/>
      <c r="H82" s="27"/>
    </row>
    <row r="83" spans="1:8" ht="12.75">
      <c r="A83" s="30"/>
      <c r="B83" s="28"/>
      <c r="C83" s="28"/>
      <c r="D83" s="28"/>
      <c r="E83" s="28"/>
      <c r="F83" s="28"/>
      <c r="G83" s="28"/>
      <c r="H83" s="27"/>
    </row>
    <row r="84" spans="1:8" ht="12.75">
      <c r="A84" s="30"/>
      <c r="B84" s="28"/>
      <c r="C84" s="28"/>
      <c r="D84" s="28"/>
      <c r="E84" s="28"/>
      <c r="F84" s="28"/>
      <c r="G84" s="28"/>
      <c r="H84" s="27"/>
    </row>
    <row r="85" spans="1:8" ht="12.75">
      <c r="A85" s="30"/>
      <c r="B85" s="28"/>
      <c r="C85" s="28"/>
      <c r="D85" s="28"/>
      <c r="E85" s="28"/>
      <c r="F85" s="28"/>
      <c r="G85" s="28"/>
      <c r="H85" s="27"/>
    </row>
    <row r="86" spans="1:8" ht="12.75">
      <c r="A86" s="30"/>
      <c r="B86" s="28"/>
      <c r="C86" s="28"/>
      <c r="D86" s="28"/>
      <c r="E86" s="28"/>
      <c r="F86" s="28"/>
      <c r="G86" s="28"/>
      <c r="H86" s="27"/>
    </row>
    <row r="87" spans="7:8" ht="12.75">
      <c r="G87" s="27"/>
      <c r="H87" s="27"/>
    </row>
    <row r="88" spans="7:8" ht="12.75">
      <c r="G88" s="27"/>
      <c r="H88" s="27"/>
    </row>
  </sheetData>
  <sheetProtection/>
  <mergeCells count="10">
    <mergeCell ref="A12:A13"/>
    <mergeCell ref="G12:G13"/>
    <mergeCell ref="A1:G1"/>
    <mergeCell ref="A2:G2"/>
    <mergeCell ref="A3:G3"/>
    <mergeCell ref="A4:G4"/>
    <mergeCell ref="A5:G5"/>
    <mergeCell ref="B9:G9"/>
    <mergeCell ref="A10:A11"/>
    <mergeCell ref="G10:G11"/>
  </mergeCells>
  <printOptions horizontalCentered="1"/>
  <pageMargins left="0.5905511811023623" right="0.5905511811023623" top="0.5905511811023623" bottom="0.5511811023622047" header="0.2755905511811024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workbookViewId="0" topLeftCell="A10">
      <selection activeCell="A9" sqref="A9:F9"/>
    </sheetView>
  </sheetViews>
  <sheetFormatPr defaultColWidth="9.140625" defaultRowHeight="12.75"/>
  <cols>
    <col min="1" max="1" width="6.7109375" style="53" customWidth="1"/>
    <col min="2" max="2" width="50.28125" style="53" customWidth="1"/>
    <col min="3" max="4" width="31.140625" style="53" customWidth="1"/>
    <col min="5" max="6" width="8.28125" style="53" customWidth="1"/>
    <col min="7" max="7" width="13.7109375" style="53" customWidth="1"/>
    <col min="8" max="16384" width="9.140625" style="53" customWidth="1"/>
  </cols>
  <sheetData>
    <row r="1" ht="23.25">
      <c r="C1" s="163" t="s">
        <v>1</v>
      </c>
    </row>
    <row r="2" ht="23.25">
      <c r="C2" s="162" t="s">
        <v>2</v>
      </c>
    </row>
    <row r="3" ht="23.25">
      <c r="C3" s="162" t="s">
        <v>3</v>
      </c>
    </row>
    <row r="4" ht="23.25">
      <c r="C4" s="163" t="s">
        <v>4</v>
      </c>
    </row>
    <row r="5" ht="23.25">
      <c r="C5" s="163" t="s">
        <v>167</v>
      </c>
    </row>
    <row r="6" ht="23.25">
      <c r="C6" s="163" t="s">
        <v>179</v>
      </c>
    </row>
    <row r="8" spans="1:6" ht="18.75">
      <c r="A8" s="248" t="s">
        <v>101</v>
      </c>
      <c r="B8" s="248"/>
      <c r="C8" s="248"/>
      <c r="D8" s="248"/>
      <c r="E8" s="56"/>
      <c r="F8" s="56"/>
    </row>
    <row r="9" spans="1:6" ht="34.5" customHeight="1">
      <c r="A9" s="249" t="s">
        <v>170</v>
      </c>
      <c r="B9" s="249"/>
      <c r="C9" s="249"/>
      <c r="D9" s="249"/>
      <c r="E9" s="57"/>
      <c r="F9" s="57"/>
    </row>
    <row r="10" spans="1:6" ht="18.75">
      <c r="A10" s="250" t="s">
        <v>169</v>
      </c>
      <c r="B10" s="250"/>
      <c r="C10" s="250"/>
      <c r="D10" s="250"/>
      <c r="E10" s="56"/>
      <c r="F10" s="56"/>
    </row>
    <row r="11" spans="1:6" ht="18.75">
      <c r="A11" s="55"/>
      <c r="B11" s="55"/>
      <c r="C11" s="55"/>
      <c r="D11" s="55"/>
      <c r="E11" s="56"/>
      <c r="F11" s="56"/>
    </row>
    <row r="12" spans="1:4" ht="59.25" customHeight="1">
      <c r="A12" s="251" t="s">
        <v>5</v>
      </c>
      <c r="B12" s="251" t="s">
        <v>53</v>
      </c>
      <c r="C12" s="252" t="s">
        <v>108</v>
      </c>
      <c r="D12" s="253"/>
    </row>
    <row r="13" spans="1:4" ht="47.25" customHeight="1">
      <c r="A13" s="251"/>
      <c r="B13" s="251"/>
      <c r="C13" s="68" t="s">
        <v>166</v>
      </c>
      <c r="D13" s="68" t="s">
        <v>117</v>
      </c>
    </row>
    <row r="14" spans="1:4" ht="15.75">
      <c r="A14" s="59">
        <v>1</v>
      </c>
      <c r="B14" s="60" t="s">
        <v>54</v>
      </c>
      <c r="C14" s="164">
        <f>Зарплата!G10</f>
        <v>3</v>
      </c>
      <c r="D14" s="164">
        <f>Зарплата!G12</f>
        <v>3.0300000000000002</v>
      </c>
    </row>
    <row r="15" spans="1:6" ht="15.75">
      <c r="A15" s="59">
        <v>2</v>
      </c>
      <c r="B15" s="60" t="s">
        <v>183</v>
      </c>
      <c r="C15" s="165">
        <f>ROUND(C14*$F$15,4)</f>
        <v>0.399</v>
      </c>
      <c r="D15" s="165">
        <f>ROUND(D14*$F$15,4)</f>
        <v>0.403</v>
      </c>
      <c r="F15" s="67">
        <f>Накладные!$C$47/100</f>
        <v>0.133</v>
      </c>
    </row>
    <row r="16" spans="1:4" ht="15.75">
      <c r="A16" s="59">
        <v>3</v>
      </c>
      <c r="B16" s="60" t="s">
        <v>9</v>
      </c>
      <c r="C16" s="165">
        <f>C17+C18</f>
        <v>1.1583999999999999</v>
      </c>
      <c r="D16" s="165">
        <f>D17+D18</f>
        <v>1.1699</v>
      </c>
    </row>
    <row r="17" spans="1:6" ht="53.25" customHeight="1">
      <c r="A17" s="58" t="s">
        <v>102</v>
      </c>
      <c r="B17" s="61" t="s">
        <v>55</v>
      </c>
      <c r="C17" s="165">
        <f>ROUND((C14+C15)*$F$17,4)</f>
        <v>1.1557</v>
      </c>
      <c r="D17" s="165">
        <f>ROUND((D14+D15)*$F$17,4)</f>
        <v>1.1672</v>
      </c>
      <c r="F17" s="62">
        <v>0.34</v>
      </c>
    </row>
    <row r="18" spans="1:6" ht="48" customHeight="1">
      <c r="A18" s="58" t="s">
        <v>92</v>
      </c>
      <c r="B18" s="61" t="s">
        <v>157</v>
      </c>
      <c r="C18" s="165">
        <f>ROUND((C14+C15)*$F$18,4)</f>
        <v>0.0027</v>
      </c>
      <c r="D18" s="165">
        <f>ROUND((D14+D15)*$F$18,4)</f>
        <v>0.0027</v>
      </c>
      <c r="F18" s="63">
        <v>0.0008</v>
      </c>
    </row>
    <row r="19" spans="1:6" ht="15.75">
      <c r="A19" s="59">
        <v>4</v>
      </c>
      <c r="B19" s="60" t="s">
        <v>184</v>
      </c>
      <c r="C19" s="165">
        <f>ROUND(C14*$F$19,4)</f>
        <v>2.955</v>
      </c>
      <c r="D19" s="165">
        <f>ROUND(D14*$F$19,4)</f>
        <v>2.9846</v>
      </c>
      <c r="F19" s="67">
        <f>Накладные!$C$39/100</f>
        <v>0.985</v>
      </c>
    </row>
    <row r="20" spans="1:4" ht="15.75">
      <c r="A20" s="59">
        <v>5</v>
      </c>
      <c r="B20" s="60" t="s">
        <v>56</v>
      </c>
      <c r="C20" s="165"/>
      <c r="D20" s="165"/>
    </row>
    <row r="21" spans="1:4" ht="15.75">
      <c r="A21" s="59">
        <v>6</v>
      </c>
      <c r="B21" s="60" t="s">
        <v>36</v>
      </c>
      <c r="C21" s="165"/>
      <c r="D21" s="165"/>
    </row>
    <row r="22" spans="1:4" ht="15.75">
      <c r="A22" s="59">
        <v>7</v>
      </c>
      <c r="B22" s="60" t="s">
        <v>57</v>
      </c>
      <c r="C22" s="165">
        <f>C14+C15+C16+C19+C20+C21</f>
        <v>7.5123999999999995</v>
      </c>
      <c r="D22" s="165">
        <f>D14+D15+D16+D19+D20+D21</f>
        <v>7.5875</v>
      </c>
    </row>
    <row r="23" spans="1:4" ht="15.75">
      <c r="A23" s="59">
        <v>8</v>
      </c>
      <c r="B23" s="60" t="s">
        <v>58</v>
      </c>
      <c r="C23" s="145">
        <v>0.078</v>
      </c>
      <c r="D23" s="145">
        <v>0.18</v>
      </c>
    </row>
    <row r="24" spans="1:4" ht="15.75">
      <c r="A24" s="59">
        <v>9</v>
      </c>
      <c r="B24" s="60" t="s">
        <v>59</v>
      </c>
      <c r="C24" s="165">
        <f>ROUND(C22*C23,4)</f>
        <v>0.586</v>
      </c>
      <c r="D24" s="165">
        <f>ROUND(D22*D23,4)</f>
        <v>1.3658</v>
      </c>
    </row>
    <row r="25" spans="1:4" ht="15.75">
      <c r="A25" s="59">
        <v>10</v>
      </c>
      <c r="B25" s="60" t="s">
        <v>60</v>
      </c>
      <c r="C25" s="165">
        <f>C22+C24</f>
        <v>8.0984</v>
      </c>
      <c r="D25" s="165">
        <f>D22+D24</f>
        <v>8.9533</v>
      </c>
    </row>
    <row r="26" spans="1:4" ht="15.75">
      <c r="A26" s="59">
        <v>11</v>
      </c>
      <c r="B26" s="61" t="s">
        <v>61</v>
      </c>
      <c r="C26" s="165">
        <f>C25</f>
        <v>8.0984</v>
      </c>
      <c r="D26" s="165">
        <f>D25</f>
        <v>8.9533</v>
      </c>
    </row>
    <row r="27" spans="1:4" ht="15" customHeight="1">
      <c r="A27" s="59">
        <v>12</v>
      </c>
      <c r="B27" s="61" t="s">
        <v>62</v>
      </c>
      <c r="C27" s="166">
        <f>ROUND(C26,2)</f>
        <v>8.1</v>
      </c>
      <c r="D27" s="166">
        <f>ROUND(D26,2)</f>
        <v>8.95</v>
      </c>
    </row>
    <row r="28" spans="1:5" ht="15.75" hidden="1">
      <c r="A28" s="64"/>
      <c r="B28" s="65"/>
      <c r="C28" s="168">
        <v>7.7</v>
      </c>
      <c r="D28" s="169">
        <v>8.5</v>
      </c>
      <c r="E28" s="170" t="s">
        <v>168</v>
      </c>
    </row>
    <row r="29" spans="1:5" ht="15.75" hidden="1">
      <c r="A29" s="64"/>
      <c r="B29" s="65"/>
      <c r="C29" s="176">
        <f>C27/C28*100</f>
        <v>105.1948051948052</v>
      </c>
      <c r="D29" s="176">
        <f>D27/D28*100</f>
        <v>105.29411764705881</v>
      </c>
      <c r="E29" s="94"/>
    </row>
    <row r="30" ht="15.75">
      <c r="D30" s="70"/>
    </row>
    <row r="31" spans="1:4" ht="20.25">
      <c r="A31" s="54"/>
      <c r="B31" s="54" t="s">
        <v>51</v>
      </c>
      <c r="C31" s="54"/>
      <c r="D31" s="43" t="s">
        <v>85</v>
      </c>
    </row>
    <row r="32" spans="1:4" ht="20.25">
      <c r="A32" s="54"/>
      <c r="B32" s="54"/>
      <c r="C32" s="54"/>
      <c r="D32" s="22"/>
    </row>
    <row r="33" spans="1:4" ht="20.25">
      <c r="A33" s="54"/>
      <c r="B33" s="54" t="s">
        <v>47</v>
      </c>
      <c r="C33" s="54"/>
      <c r="D33" s="13" t="s">
        <v>153</v>
      </c>
    </row>
  </sheetData>
  <sheetProtection/>
  <mergeCells count="6">
    <mergeCell ref="A8:D8"/>
    <mergeCell ref="A9:D9"/>
    <mergeCell ref="A10:D10"/>
    <mergeCell ref="A12:A13"/>
    <mergeCell ref="B12:B13"/>
    <mergeCell ref="C12:D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85" zoomScaleSheetLayoutView="85" workbookViewId="0" topLeftCell="A1">
      <selection activeCell="A9" sqref="A9:F9"/>
    </sheetView>
  </sheetViews>
  <sheetFormatPr defaultColWidth="9.140625" defaultRowHeight="12.75"/>
  <cols>
    <col min="1" max="1" width="7.421875" style="188" customWidth="1"/>
    <col min="2" max="2" width="24.57421875" style="188" customWidth="1"/>
    <col min="3" max="3" width="14.7109375" style="188" customWidth="1"/>
    <col min="4" max="4" width="12.00390625" style="188" customWidth="1"/>
    <col min="5" max="5" width="11.57421875" style="188" customWidth="1"/>
    <col min="6" max="6" width="61.28125" style="188" customWidth="1"/>
    <col min="7" max="7" width="22.00390625" style="188" customWidth="1"/>
    <col min="8" max="8" width="12.28125" style="188" customWidth="1"/>
    <col min="9" max="16384" width="9.140625" style="188" customWidth="1"/>
  </cols>
  <sheetData>
    <row r="1" spans="1:8" ht="15.75">
      <c r="A1" s="260" t="s">
        <v>122</v>
      </c>
      <c r="B1" s="260"/>
      <c r="C1" s="260"/>
      <c r="D1" s="260"/>
      <c r="E1" s="260"/>
      <c r="F1" s="260"/>
      <c r="G1" s="260"/>
      <c r="H1" s="260"/>
    </row>
    <row r="2" spans="1:12" ht="15.75" customHeight="1">
      <c r="A2" s="260" t="s">
        <v>200</v>
      </c>
      <c r="B2" s="260"/>
      <c r="C2" s="260"/>
      <c r="D2" s="260"/>
      <c r="E2" s="260"/>
      <c r="F2" s="260"/>
      <c r="G2" s="260"/>
      <c r="H2" s="260"/>
      <c r="I2" s="189"/>
      <c r="J2" s="189"/>
      <c r="K2" s="189"/>
      <c r="L2" s="189"/>
    </row>
    <row r="3" spans="1:12" ht="18.75" customHeight="1">
      <c r="A3" s="261" t="s">
        <v>201</v>
      </c>
      <c r="B3" s="261"/>
      <c r="C3" s="261"/>
      <c r="D3" s="261"/>
      <c r="E3" s="261"/>
      <c r="F3" s="261"/>
      <c r="G3" s="261"/>
      <c r="H3" s="261"/>
      <c r="I3" s="189"/>
      <c r="J3" s="189"/>
      <c r="K3" s="189"/>
      <c r="L3" s="189"/>
    </row>
    <row r="4" spans="1:12" ht="18.75" customHeight="1">
      <c r="A4" s="261" t="s">
        <v>212</v>
      </c>
      <c r="B4" s="261"/>
      <c r="C4" s="261"/>
      <c r="D4" s="261"/>
      <c r="E4" s="261"/>
      <c r="F4" s="261"/>
      <c r="G4" s="261"/>
      <c r="H4" s="261"/>
      <c r="I4" s="189"/>
      <c r="J4" s="189"/>
      <c r="K4" s="189"/>
      <c r="L4" s="189"/>
    </row>
    <row r="5" spans="1:12" ht="15.75" customHeight="1">
      <c r="A5" s="260" t="s">
        <v>202</v>
      </c>
      <c r="B5" s="260"/>
      <c r="C5" s="260"/>
      <c r="D5" s="260"/>
      <c r="E5" s="260"/>
      <c r="F5" s="260"/>
      <c r="G5" s="260"/>
      <c r="H5" s="260"/>
      <c r="I5" s="189"/>
      <c r="J5" s="189"/>
      <c r="K5" s="189"/>
      <c r="L5" s="189"/>
    </row>
    <row r="6" spans="1:7" ht="15.75">
      <c r="A6" s="254"/>
      <c r="B6" s="254"/>
      <c r="C6" s="254"/>
      <c r="D6" s="254"/>
      <c r="E6" s="254"/>
      <c r="F6" s="254"/>
      <c r="G6" s="254"/>
    </row>
    <row r="7" spans="1:8" ht="20.25" customHeight="1">
      <c r="A7" s="255" t="s">
        <v>5</v>
      </c>
      <c r="B7" s="255" t="s">
        <v>95</v>
      </c>
      <c r="C7" s="255" t="s">
        <v>88</v>
      </c>
      <c r="D7" s="256" t="s">
        <v>203</v>
      </c>
      <c r="E7" s="256"/>
      <c r="F7" s="255" t="s">
        <v>204</v>
      </c>
      <c r="G7" s="257" t="s">
        <v>205</v>
      </c>
      <c r="H7" s="255" t="s">
        <v>206</v>
      </c>
    </row>
    <row r="8" spans="1:8" ht="15.75">
      <c r="A8" s="255"/>
      <c r="B8" s="255"/>
      <c r="C8" s="255"/>
      <c r="D8" s="262" t="s">
        <v>130</v>
      </c>
      <c r="E8" s="263"/>
      <c r="F8" s="255"/>
      <c r="G8" s="258"/>
      <c r="H8" s="255"/>
    </row>
    <row r="9" spans="1:8" ht="21" customHeight="1">
      <c r="A9" s="255"/>
      <c r="B9" s="255"/>
      <c r="C9" s="255"/>
      <c r="D9" s="256" t="s">
        <v>132</v>
      </c>
      <c r="E9" s="256" t="s">
        <v>133</v>
      </c>
      <c r="F9" s="255"/>
      <c r="G9" s="258"/>
      <c r="H9" s="255"/>
    </row>
    <row r="10" spans="1:8" ht="15" customHeight="1">
      <c r="A10" s="255"/>
      <c r="B10" s="255"/>
      <c r="C10" s="255"/>
      <c r="D10" s="256"/>
      <c r="E10" s="256"/>
      <c r="F10" s="255"/>
      <c r="G10" s="259"/>
      <c r="H10" s="255"/>
    </row>
    <row r="11" spans="1:8" ht="12.75">
      <c r="A11" s="190">
        <v>1</v>
      </c>
      <c r="B11" s="191">
        <v>2</v>
      </c>
      <c r="C11" s="191">
        <v>3</v>
      </c>
      <c r="D11" s="192">
        <v>4</v>
      </c>
      <c r="E11" s="192">
        <v>5</v>
      </c>
      <c r="F11" s="191">
        <v>6</v>
      </c>
      <c r="G11" s="191">
        <v>7</v>
      </c>
      <c r="H11" s="191">
        <v>8</v>
      </c>
    </row>
    <row r="12" spans="1:8" ht="15.75">
      <c r="A12" s="190"/>
      <c r="B12" s="193" t="s">
        <v>114</v>
      </c>
      <c r="C12" s="191"/>
      <c r="D12" s="192"/>
      <c r="E12" s="192"/>
      <c r="F12" s="191"/>
      <c r="G12" s="191"/>
      <c r="H12" s="191"/>
    </row>
    <row r="13" spans="1:8" ht="100.5" customHeight="1">
      <c r="A13" s="264">
        <v>1</v>
      </c>
      <c r="B13" s="194" t="s">
        <v>160</v>
      </c>
      <c r="C13" s="266" t="s">
        <v>109</v>
      </c>
      <c r="D13" s="267">
        <f>'ПК бел.'!C27</f>
        <v>8.1</v>
      </c>
      <c r="E13" s="268"/>
      <c r="F13" s="269" t="s">
        <v>207</v>
      </c>
      <c r="G13" s="75" t="s">
        <v>161</v>
      </c>
      <c r="H13" s="75">
        <v>20</v>
      </c>
    </row>
    <row r="14" spans="1:8" ht="154.5" customHeight="1">
      <c r="A14" s="265"/>
      <c r="B14" s="195" t="s">
        <v>115</v>
      </c>
      <c r="C14" s="266"/>
      <c r="D14" s="267"/>
      <c r="E14" s="268"/>
      <c r="F14" s="269"/>
      <c r="G14" s="196" t="s">
        <v>116</v>
      </c>
      <c r="H14" s="75">
        <v>20</v>
      </c>
    </row>
    <row r="15" spans="1:10" ht="119.25" customHeight="1">
      <c r="A15" s="264">
        <v>2</v>
      </c>
      <c r="B15" s="197" t="s">
        <v>111</v>
      </c>
      <c r="C15" s="273" t="s">
        <v>109</v>
      </c>
      <c r="D15" s="275">
        <f>'ПК бел.'!D27</f>
        <v>8.95</v>
      </c>
      <c r="E15" s="277"/>
      <c r="F15" s="279" t="s">
        <v>113</v>
      </c>
      <c r="G15" s="75" t="s">
        <v>112</v>
      </c>
      <c r="H15" s="75">
        <v>20</v>
      </c>
      <c r="J15" s="198"/>
    </row>
    <row r="16" spans="1:10" ht="132" customHeight="1">
      <c r="A16" s="265"/>
      <c r="B16" s="195" t="s">
        <v>208</v>
      </c>
      <c r="C16" s="274"/>
      <c r="D16" s="276"/>
      <c r="E16" s="278"/>
      <c r="F16" s="280"/>
      <c r="G16" s="196" t="s">
        <v>116</v>
      </c>
      <c r="H16" s="75">
        <v>20</v>
      </c>
      <c r="J16" s="198"/>
    </row>
    <row r="17" spans="1:8" ht="15.75">
      <c r="A17" s="199"/>
      <c r="B17" s="200"/>
      <c r="C17" s="201"/>
      <c r="D17" s="202"/>
      <c r="E17" s="203"/>
      <c r="F17" s="204"/>
      <c r="G17" s="201"/>
      <c r="H17" s="201"/>
    </row>
    <row r="18" spans="1:7" ht="51.75" customHeight="1">
      <c r="A18" s="270" t="s">
        <v>209</v>
      </c>
      <c r="B18" s="270"/>
      <c r="C18" s="270"/>
      <c r="D18" s="270"/>
      <c r="E18" s="270"/>
      <c r="F18" s="270"/>
      <c r="G18" s="270"/>
    </row>
    <row r="19" spans="1:8" ht="18.75">
      <c r="A19" s="206"/>
      <c r="B19" s="207"/>
      <c r="C19" s="208"/>
      <c r="D19" s="209"/>
      <c r="E19" s="209"/>
      <c r="F19" s="210"/>
      <c r="G19" s="210"/>
      <c r="H19" s="210"/>
    </row>
    <row r="20" spans="1:7" ht="18.75">
      <c r="A20" s="205"/>
      <c r="B20" s="211" t="s">
        <v>2</v>
      </c>
      <c r="C20" s="271" t="s">
        <v>210</v>
      </c>
      <c r="D20" s="271"/>
      <c r="E20" s="212"/>
      <c r="F20" s="211" t="s">
        <v>171</v>
      </c>
      <c r="G20" s="211"/>
    </row>
    <row r="21" spans="1:7" ht="18.75">
      <c r="A21" s="205"/>
      <c r="B21" s="211"/>
      <c r="C21" s="211"/>
      <c r="D21" s="211"/>
      <c r="E21" s="211"/>
      <c r="F21" s="211"/>
      <c r="G21" s="211"/>
    </row>
    <row r="22" spans="1:16" ht="18.75">
      <c r="A22" s="213"/>
      <c r="B22" s="214" t="s">
        <v>51</v>
      </c>
      <c r="C22" s="272" t="s">
        <v>211</v>
      </c>
      <c r="D22" s="272"/>
      <c r="E22" s="215"/>
      <c r="F22" s="214" t="s">
        <v>85</v>
      </c>
      <c r="G22" s="214"/>
      <c r="I22" s="213"/>
      <c r="J22" s="213"/>
      <c r="K22" s="213"/>
      <c r="M22" s="213"/>
      <c r="N22" s="213"/>
      <c r="O22" s="213"/>
      <c r="P22" s="213"/>
    </row>
    <row r="23" spans="1:16" ht="18.75">
      <c r="A23" s="213"/>
      <c r="B23" s="214"/>
      <c r="C23" s="214"/>
      <c r="D23" s="214"/>
      <c r="E23" s="214"/>
      <c r="F23" s="214"/>
      <c r="G23" s="214"/>
      <c r="I23" s="213"/>
      <c r="J23" s="213"/>
      <c r="K23" s="213"/>
      <c r="M23" s="213"/>
      <c r="N23" s="213"/>
      <c r="O23" s="213"/>
      <c r="P23" s="213"/>
    </row>
    <row r="24" spans="1:16" ht="18.75">
      <c r="A24" s="213"/>
      <c r="B24" s="214" t="s">
        <v>47</v>
      </c>
      <c r="C24" s="272" t="s">
        <v>211</v>
      </c>
      <c r="D24" s="272"/>
      <c r="E24" s="215"/>
      <c r="F24" s="213" t="s">
        <v>153</v>
      </c>
      <c r="G24" s="213"/>
      <c r="I24" s="213"/>
      <c r="J24" s="213"/>
      <c r="K24" s="213"/>
      <c r="M24" s="213"/>
      <c r="N24" s="213"/>
      <c r="O24" s="213"/>
      <c r="P24" s="213"/>
    </row>
    <row r="25" spans="1:7" ht="15.75">
      <c r="A25" s="216"/>
      <c r="B25" s="217"/>
      <c r="C25" s="218"/>
      <c r="D25" s="219"/>
      <c r="E25" s="219"/>
      <c r="F25" s="219"/>
      <c r="G25" s="219"/>
    </row>
    <row r="26" spans="1:8" ht="15.75">
      <c r="A26" s="216"/>
      <c r="B26" s="216"/>
      <c r="C26" s="220"/>
      <c r="D26" s="221"/>
      <c r="E26" s="221"/>
      <c r="F26" s="221"/>
      <c r="G26" s="221"/>
      <c r="H26" s="221"/>
    </row>
    <row r="27" spans="1:8" ht="15.75">
      <c r="A27" s="216"/>
      <c r="B27" s="216"/>
      <c r="C27" s="220"/>
      <c r="D27" s="221"/>
      <c r="E27" s="221"/>
      <c r="F27" s="221"/>
      <c r="G27" s="221"/>
      <c r="H27" s="221"/>
    </row>
    <row r="28" spans="1:8" ht="15.75">
      <c r="A28" s="216"/>
      <c r="B28" s="216"/>
      <c r="C28" s="220"/>
      <c r="D28" s="221"/>
      <c r="E28" s="221"/>
      <c r="F28" s="221"/>
      <c r="G28" s="221"/>
      <c r="H28" s="221"/>
    </row>
    <row r="29" spans="1:8" ht="15.75">
      <c r="A29" s="216"/>
      <c r="B29" s="216"/>
      <c r="C29" s="220"/>
      <c r="D29" s="221"/>
      <c r="E29" s="221"/>
      <c r="F29" s="221"/>
      <c r="G29" s="221"/>
      <c r="H29" s="221"/>
    </row>
  </sheetData>
  <sheetProtection/>
  <mergeCells count="30">
    <mergeCell ref="A18:G18"/>
    <mergeCell ref="C20:D20"/>
    <mergeCell ref="C22:D22"/>
    <mergeCell ref="C24:D24"/>
    <mergeCell ref="A15:A16"/>
    <mergeCell ref="C15:C16"/>
    <mergeCell ref="D15:D16"/>
    <mergeCell ref="E15:E16"/>
    <mergeCell ref="F15:F16"/>
    <mergeCell ref="A13:A14"/>
    <mergeCell ref="C13:C14"/>
    <mergeCell ref="D13:D14"/>
    <mergeCell ref="E13:E14"/>
    <mergeCell ref="F13:F14"/>
    <mergeCell ref="A7:A10"/>
    <mergeCell ref="A1:H1"/>
    <mergeCell ref="A2:H2"/>
    <mergeCell ref="A3:H3"/>
    <mergeCell ref="A4:H4"/>
    <mergeCell ref="A5:H5"/>
    <mergeCell ref="H7:H10"/>
    <mergeCell ref="D8:E8"/>
    <mergeCell ref="D9:D10"/>
    <mergeCell ref="E9:E10"/>
    <mergeCell ref="A6:G6"/>
    <mergeCell ref="B7:B10"/>
    <mergeCell ref="C7:C10"/>
    <mergeCell ref="D7:E7"/>
    <mergeCell ref="F7:F10"/>
    <mergeCell ref="G7:G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89" zoomScaleNormal="89" zoomScaleSheetLayoutView="100" zoomScalePageLayoutView="0" workbookViewId="0" topLeftCell="A1">
      <selection activeCell="A3" sqref="A3:N3"/>
    </sheetView>
  </sheetViews>
  <sheetFormatPr defaultColWidth="9.140625" defaultRowHeight="12.75"/>
  <cols>
    <col min="1" max="1" width="3.140625" style="140" customWidth="1"/>
    <col min="2" max="2" width="3.57421875" style="140" customWidth="1"/>
    <col min="3" max="3" width="4.00390625" style="140" bestFit="1" customWidth="1"/>
    <col min="4" max="4" width="2.8515625" style="141" hidden="1" customWidth="1"/>
    <col min="5" max="5" width="3.421875" style="141" hidden="1" customWidth="1"/>
    <col min="6" max="6" width="2.57421875" style="141" hidden="1" customWidth="1"/>
    <col min="7" max="7" width="52.57421875" style="141" customWidth="1"/>
    <col min="8" max="8" width="14.7109375" style="142" customWidth="1"/>
    <col min="9" max="9" width="10.421875" style="143" customWidth="1"/>
    <col min="10" max="10" width="10.28125" style="143" customWidth="1"/>
    <col min="11" max="11" width="10.140625" style="142" customWidth="1"/>
    <col min="12" max="12" width="9.57421875" style="142" customWidth="1"/>
    <col min="13" max="13" width="12.140625" style="143" customWidth="1"/>
    <col min="14" max="14" width="15.421875" style="99" customWidth="1"/>
    <col min="15" max="16384" width="9.140625" style="99" customWidth="1"/>
  </cols>
  <sheetData>
    <row r="1" spans="1:14" ht="15.75">
      <c r="A1" s="281" t="s">
        <v>122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4.25" customHeight="1">
      <c r="A2" s="281" t="s">
        <v>199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5.75">
      <c r="A3" s="281" t="s">
        <v>123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39.75" customHeight="1">
      <c r="A4" s="282" t="s">
        <v>124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14" ht="15.75">
      <c r="A5" s="281" t="s">
        <v>125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12" customHeight="1">
      <c r="A6" s="100"/>
      <c r="B6" s="100"/>
      <c r="C6" s="100"/>
      <c r="D6" s="100"/>
      <c r="E6" s="100"/>
      <c r="F6" s="100"/>
      <c r="G6" s="100"/>
      <c r="H6" s="101"/>
      <c r="I6" s="101"/>
      <c r="J6" s="101"/>
      <c r="K6" s="101"/>
      <c r="L6" s="101"/>
      <c r="M6" s="101"/>
      <c r="N6" s="101"/>
    </row>
    <row r="7" spans="1:14" ht="8.25" customHeight="1" thickBot="1">
      <c r="A7" s="101"/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2"/>
    </row>
    <row r="8" spans="1:14" s="105" customFormat="1" ht="17.25" customHeight="1" thickBot="1">
      <c r="A8" s="283" t="s">
        <v>44</v>
      </c>
      <c r="B8" s="284"/>
      <c r="C8" s="284"/>
      <c r="D8" s="103"/>
      <c r="E8" s="103"/>
      <c r="F8" s="104"/>
      <c r="G8" s="283" t="s">
        <v>126</v>
      </c>
      <c r="H8" s="289" t="s">
        <v>88</v>
      </c>
      <c r="I8" s="292" t="s">
        <v>127</v>
      </c>
      <c r="J8" s="293"/>
      <c r="K8" s="293"/>
      <c r="L8" s="293"/>
      <c r="M8" s="289" t="s">
        <v>128</v>
      </c>
      <c r="N8" s="289" t="s">
        <v>129</v>
      </c>
    </row>
    <row r="9" spans="1:14" s="105" customFormat="1" ht="24.75" customHeight="1" thickBot="1">
      <c r="A9" s="285"/>
      <c r="B9" s="286"/>
      <c r="C9" s="286"/>
      <c r="D9" s="106"/>
      <c r="E9" s="106"/>
      <c r="F9" s="107"/>
      <c r="G9" s="285"/>
      <c r="H9" s="290"/>
      <c r="I9" s="292" t="s">
        <v>130</v>
      </c>
      <c r="J9" s="294"/>
      <c r="K9" s="283" t="s">
        <v>131</v>
      </c>
      <c r="L9" s="295"/>
      <c r="M9" s="290"/>
      <c r="N9" s="290"/>
    </row>
    <row r="10" spans="1:14" s="105" customFormat="1" ht="32.25" thickBot="1">
      <c r="A10" s="287"/>
      <c r="B10" s="288"/>
      <c r="C10" s="288"/>
      <c r="D10" s="106"/>
      <c r="E10" s="106"/>
      <c r="F10" s="107"/>
      <c r="G10" s="287"/>
      <c r="H10" s="291"/>
      <c r="I10" s="108" t="s">
        <v>132</v>
      </c>
      <c r="J10" s="108" t="s">
        <v>133</v>
      </c>
      <c r="K10" s="108" t="s">
        <v>132</v>
      </c>
      <c r="L10" s="108" t="s">
        <v>133</v>
      </c>
      <c r="M10" s="291"/>
      <c r="N10" s="291"/>
    </row>
    <row r="11" spans="1:14" ht="16.5" thickBot="1">
      <c r="A11" s="296">
        <v>1</v>
      </c>
      <c r="B11" s="297"/>
      <c r="C11" s="298"/>
      <c r="D11" s="109"/>
      <c r="E11" s="109"/>
      <c r="F11" s="110"/>
      <c r="G11" s="111">
        <v>2</v>
      </c>
      <c r="H11" s="111">
        <v>3</v>
      </c>
      <c r="I11" s="112">
        <v>4</v>
      </c>
      <c r="J11" s="112">
        <v>5</v>
      </c>
      <c r="K11" s="110">
        <v>6</v>
      </c>
      <c r="L11" s="110">
        <v>7</v>
      </c>
      <c r="M11" s="110">
        <v>8</v>
      </c>
      <c r="N11" s="113">
        <v>9</v>
      </c>
    </row>
    <row r="12" spans="1:14" ht="47.25">
      <c r="A12" s="114" t="s">
        <v>6</v>
      </c>
      <c r="B12" s="114"/>
      <c r="C12" s="114"/>
      <c r="D12" s="115"/>
      <c r="E12" s="115"/>
      <c r="F12" s="115"/>
      <c r="G12" s="116" t="s">
        <v>134</v>
      </c>
      <c r="H12" s="117"/>
      <c r="I12" s="118"/>
      <c r="J12" s="118"/>
      <c r="K12" s="119"/>
      <c r="L12" s="119"/>
      <c r="M12" s="120"/>
      <c r="N12" s="120"/>
    </row>
    <row r="13" spans="1:14" ht="31.5">
      <c r="A13" s="114" t="s">
        <v>6</v>
      </c>
      <c r="B13" s="114" t="s">
        <v>6</v>
      </c>
      <c r="C13" s="114"/>
      <c r="D13" s="115"/>
      <c r="E13" s="115"/>
      <c r="F13" s="115"/>
      <c r="G13" s="116" t="s">
        <v>135</v>
      </c>
      <c r="H13" s="117"/>
      <c r="I13" s="118"/>
      <c r="J13" s="118"/>
      <c r="K13" s="119"/>
      <c r="L13" s="119"/>
      <c r="M13" s="120"/>
      <c r="N13" s="120"/>
    </row>
    <row r="14" spans="1:14" ht="15.75">
      <c r="A14" s="114" t="s">
        <v>6</v>
      </c>
      <c r="B14" s="114" t="s">
        <v>6</v>
      </c>
      <c r="C14" s="114" t="s">
        <v>6</v>
      </c>
      <c r="D14" s="115"/>
      <c r="E14" s="115"/>
      <c r="F14" s="115"/>
      <c r="G14" s="116" t="s">
        <v>136</v>
      </c>
      <c r="H14" s="117" t="s">
        <v>109</v>
      </c>
      <c r="I14" s="173">
        <f>'ПК бел.'!C27</f>
        <v>8.1</v>
      </c>
      <c r="J14" s="173"/>
      <c r="K14" s="172">
        <f>'ПК бел.'!C28</f>
        <v>7.7</v>
      </c>
      <c r="L14" s="119"/>
      <c r="M14" s="175">
        <f>I14/K14*100</f>
        <v>105.1948051948052</v>
      </c>
      <c r="N14" s="120"/>
    </row>
    <row r="15" spans="1:14" ht="15.75" hidden="1">
      <c r="A15" s="114" t="s">
        <v>6</v>
      </c>
      <c r="B15" s="114" t="s">
        <v>6</v>
      </c>
      <c r="C15" s="114" t="s">
        <v>8</v>
      </c>
      <c r="D15" s="115"/>
      <c r="E15" s="115"/>
      <c r="F15" s="115"/>
      <c r="G15" s="116" t="s">
        <v>137</v>
      </c>
      <c r="H15" s="117" t="s">
        <v>109</v>
      </c>
      <c r="I15" s="173"/>
      <c r="J15" s="173"/>
      <c r="K15" s="122"/>
      <c r="L15" s="119"/>
      <c r="M15" s="123"/>
      <c r="N15" s="120"/>
    </row>
    <row r="16" spans="1:14" ht="31.5">
      <c r="A16" s="114" t="s">
        <v>6</v>
      </c>
      <c r="B16" s="114" t="s">
        <v>8</v>
      </c>
      <c r="C16" s="114"/>
      <c r="D16" s="115"/>
      <c r="E16" s="115"/>
      <c r="F16" s="115"/>
      <c r="G16" s="116" t="s">
        <v>138</v>
      </c>
      <c r="H16" s="117"/>
      <c r="I16" s="173"/>
      <c r="J16" s="173"/>
      <c r="K16" s="122"/>
      <c r="L16" s="119"/>
      <c r="M16" s="123"/>
      <c r="N16" s="120"/>
    </row>
    <row r="17" spans="1:14" ht="15.75">
      <c r="A17" s="114" t="s">
        <v>6</v>
      </c>
      <c r="B17" s="114" t="s">
        <v>8</v>
      </c>
      <c r="C17" s="114" t="s">
        <v>6</v>
      </c>
      <c r="D17" s="115"/>
      <c r="E17" s="115"/>
      <c r="F17" s="115"/>
      <c r="G17" s="116" t="s">
        <v>136</v>
      </c>
      <c r="H17" s="117" t="s">
        <v>109</v>
      </c>
      <c r="I17" s="173">
        <f>'ПК бел.'!D27</f>
        <v>8.95</v>
      </c>
      <c r="J17" s="173"/>
      <c r="K17" s="171">
        <f>'ПК бел.'!D28</f>
        <v>8.5</v>
      </c>
      <c r="L17" s="119"/>
      <c r="M17" s="175">
        <f>I17/K17*100</f>
        <v>105.29411764705881</v>
      </c>
      <c r="N17" s="120"/>
    </row>
    <row r="18" spans="1:14" ht="15.75" hidden="1">
      <c r="A18" s="114" t="s">
        <v>6</v>
      </c>
      <c r="B18" s="114" t="s">
        <v>8</v>
      </c>
      <c r="C18" s="114" t="s">
        <v>8</v>
      </c>
      <c r="D18" s="115"/>
      <c r="E18" s="115"/>
      <c r="F18" s="115"/>
      <c r="G18" s="116" t="s">
        <v>137</v>
      </c>
      <c r="H18" s="117" t="s">
        <v>109</v>
      </c>
      <c r="I18" s="121"/>
      <c r="J18" s="121"/>
      <c r="K18" s="122"/>
      <c r="L18" s="119"/>
      <c r="M18" s="123" t="e">
        <f>I18/K18*100</f>
        <v>#DIV/0!</v>
      </c>
      <c r="N18" s="120"/>
    </row>
    <row r="19" spans="1:14" ht="31.5" hidden="1">
      <c r="A19" s="114" t="s">
        <v>6</v>
      </c>
      <c r="B19" s="114" t="s">
        <v>0</v>
      </c>
      <c r="C19" s="114"/>
      <c r="D19" s="115"/>
      <c r="E19" s="115"/>
      <c r="F19" s="115"/>
      <c r="G19" s="116" t="s">
        <v>139</v>
      </c>
      <c r="H19" s="117"/>
      <c r="I19" s="121"/>
      <c r="J19" s="121"/>
      <c r="K19" s="122"/>
      <c r="L19" s="119"/>
      <c r="M19" s="123"/>
      <c r="N19" s="120"/>
    </row>
    <row r="20" spans="1:14" ht="15.75" hidden="1">
      <c r="A20" s="114" t="s">
        <v>6</v>
      </c>
      <c r="B20" s="114" t="s">
        <v>0</v>
      </c>
      <c r="C20" s="114" t="s">
        <v>6</v>
      </c>
      <c r="D20" s="115"/>
      <c r="E20" s="115"/>
      <c r="F20" s="115"/>
      <c r="G20" s="116" t="s">
        <v>136</v>
      </c>
      <c r="H20" s="117" t="s">
        <v>109</v>
      </c>
      <c r="I20" s="121"/>
      <c r="J20" s="121"/>
      <c r="K20" s="122"/>
      <c r="L20" s="119"/>
      <c r="M20" s="123" t="e">
        <f>I20/K20*100</f>
        <v>#DIV/0!</v>
      </c>
      <c r="N20" s="120"/>
    </row>
    <row r="21" spans="1:14" ht="15.75" hidden="1">
      <c r="A21" s="114" t="s">
        <v>6</v>
      </c>
      <c r="B21" s="114" t="s">
        <v>0</v>
      </c>
      <c r="C21" s="114" t="s">
        <v>8</v>
      </c>
      <c r="D21" s="115"/>
      <c r="E21" s="115"/>
      <c r="F21" s="115"/>
      <c r="G21" s="116" t="s">
        <v>137</v>
      </c>
      <c r="H21" s="117" t="s">
        <v>109</v>
      </c>
      <c r="I21" s="121"/>
      <c r="J21" s="121"/>
      <c r="K21" s="122"/>
      <c r="L21" s="119"/>
      <c r="M21" s="123" t="e">
        <f>I21/K21*100</f>
        <v>#DIV/0!</v>
      </c>
      <c r="N21" s="120"/>
    </row>
    <row r="22" spans="1:14" ht="15.75" hidden="1">
      <c r="A22" s="114" t="s">
        <v>6</v>
      </c>
      <c r="B22" s="114" t="s">
        <v>11</v>
      </c>
      <c r="C22" s="114"/>
      <c r="D22" s="115"/>
      <c r="E22" s="115"/>
      <c r="F22" s="115"/>
      <c r="G22" s="116" t="s">
        <v>140</v>
      </c>
      <c r="H22" s="117"/>
      <c r="I22" s="118"/>
      <c r="J22" s="118"/>
      <c r="K22" s="119"/>
      <c r="L22" s="119"/>
      <c r="M22" s="120"/>
      <c r="N22" s="120"/>
    </row>
    <row r="23" spans="1:14" ht="15.75" hidden="1">
      <c r="A23" s="114" t="s">
        <v>6</v>
      </c>
      <c r="B23" s="114" t="s">
        <v>11</v>
      </c>
      <c r="C23" s="114" t="s">
        <v>6</v>
      </c>
      <c r="D23" s="115"/>
      <c r="E23" s="115"/>
      <c r="F23" s="115"/>
      <c r="G23" s="116" t="s">
        <v>136</v>
      </c>
      <c r="H23" s="117" t="s">
        <v>109</v>
      </c>
      <c r="I23" s="118"/>
      <c r="J23" s="118"/>
      <c r="K23" s="119"/>
      <c r="L23" s="119"/>
      <c r="M23" s="120"/>
      <c r="N23" s="120"/>
    </row>
    <row r="24" spans="1:14" ht="15.75" hidden="1">
      <c r="A24" s="114" t="s">
        <v>6</v>
      </c>
      <c r="B24" s="114" t="s">
        <v>11</v>
      </c>
      <c r="C24" s="114" t="s">
        <v>8</v>
      </c>
      <c r="D24" s="115"/>
      <c r="E24" s="115"/>
      <c r="F24" s="115"/>
      <c r="G24" s="116" t="s">
        <v>137</v>
      </c>
      <c r="H24" s="117" t="s">
        <v>109</v>
      </c>
      <c r="I24" s="118"/>
      <c r="J24" s="118"/>
      <c r="K24" s="119"/>
      <c r="L24" s="119"/>
      <c r="M24" s="120"/>
      <c r="N24" s="120"/>
    </row>
    <row r="25" spans="1:14" ht="15.75" hidden="1">
      <c r="A25" s="114" t="s">
        <v>6</v>
      </c>
      <c r="B25" s="114" t="s">
        <v>13</v>
      </c>
      <c r="C25" s="114"/>
      <c r="D25" s="115"/>
      <c r="E25" s="115"/>
      <c r="F25" s="115"/>
      <c r="G25" s="116" t="s">
        <v>141</v>
      </c>
      <c r="H25" s="117"/>
      <c r="I25" s="118"/>
      <c r="J25" s="118"/>
      <c r="K25" s="119"/>
      <c r="L25" s="119"/>
      <c r="M25" s="120"/>
      <c r="N25" s="120"/>
    </row>
    <row r="26" spans="1:14" ht="15.75" hidden="1">
      <c r="A26" s="114" t="s">
        <v>6</v>
      </c>
      <c r="B26" s="114" t="s">
        <v>13</v>
      </c>
      <c r="C26" s="114" t="s">
        <v>6</v>
      </c>
      <c r="D26" s="115"/>
      <c r="E26" s="115"/>
      <c r="F26" s="115"/>
      <c r="G26" s="116" t="s">
        <v>136</v>
      </c>
      <c r="H26" s="117" t="s">
        <v>109</v>
      </c>
      <c r="I26" s="118"/>
      <c r="J26" s="118"/>
      <c r="K26" s="119"/>
      <c r="L26" s="119"/>
      <c r="M26" s="120"/>
      <c r="N26" s="120"/>
    </row>
    <row r="27" spans="1:14" ht="15.75" hidden="1">
      <c r="A27" s="114" t="s">
        <v>6</v>
      </c>
      <c r="B27" s="114" t="s">
        <v>13</v>
      </c>
      <c r="C27" s="114" t="s">
        <v>8</v>
      </c>
      <c r="D27" s="115"/>
      <c r="E27" s="115"/>
      <c r="F27" s="115"/>
      <c r="G27" s="116" t="s">
        <v>137</v>
      </c>
      <c r="H27" s="117" t="s">
        <v>109</v>
      </c>
      <c r="I27" s="118"/>
      <c r="J27" s="118"/>
      <c r="K27" s="119"/>
      <c r="L27" s="119"/>
      <c r="M27" s="120"/>
      <c r="N27" s="120"/>
    </row>
    <row r="28" spans="1:14" ht="15.75" hidden="1">
      <c r="A28" s="114" t="s">
        <v>6</v>
      </c>
      <c r="B28" s="114" t="s">
        <v>16</v>
      </c>
      <c r="C28" s="114"/>
      <c r="D28" s="115"/>
      <c r="E28" s="115"/>
      <c r="F28" s="115"/>
      <c r="G28" s="116" t="s">
        <v>142</v>
      </c>
      <c r="H28" s="117"/>
      <c r="I28" s="118"/>
      <c r="J28" s="118"/>
      <c r="K28" s="119"/>
      <c r="L28" s="119"/>
      <c r="M28" s="120"/>
      <c r="N28" s="120"/>
    </row>
    <row r="29" spans="1:14" ht="15.75" hidden="1">
      <c r="A29" s="114" t="s">
        <v>6</v>
      </c>
      <c r="B29" s="114" t="s">
        <v>16</v>
      </c>
      <c r="C29" s="114" t="s">
        <v>6</v>
      </c>
      <c r="D29" s="115"/>
      <c r="E29" s="115"/>
      <c r="F29" s="115"/>
      <c r="G29" s="116" t="s">
        <v>136</v>
      </c>
      <c r="H29" s="117" t="s">
        <v>109</v>
      </c>
      <c r="I29" s="118"/>
      <c r="J29" s="118"/>
      <c r="K29" s="119"/>
      <c r="L29" s="119"/>
      <c r="M29" s="120"/>
      <c r="N29" s="120"/>
    </row>
    <row r="30" spans="1:14" ht="15.75" hidden="1">
      <c r="A30" s="114" t="s">
        <v>6</v>
      </c>
      <c r="B30" s="114" t="s">
        <v>16</v>
      </c>
      <c r="C30" s="114" t="s">
        <v>8</v>
      </c>
      <c r="D30" s="115"/>
      <c r="E30" s="115"/>
      <c r="F30" s="115"/>
      <c r="G30" s="116" t="s">
        <v>137</v>
      </c>
      <c r="H30" s="117" t="s">
        <v>109</v>
      </c>
      <c r="I30" s="118"/>
      <c r="J30" s="118"/>
      <c r="K30" s="119"/>
      <c r="L30" s="119"/>
      <c r="M30" s="120"/>
      <c r="N30" s="120"/>
    </row>
    <row r="31" spans="1:14" ht="15.75" hidden="1">
      <c r="A31" s="114" t="s">
        <v>6</v>
      </c>
      <c r="B31" s="114" t="s">
        <v>18</v>
      </c>
      <c r="C31" s="114"/>
      <c r="D31" s="115"/>
      <c r="E31" s="115"/>
      <c r="F31" s="115"/>
      <c r="G31" s="116" t="s">
        <v>143</v>
      </c>
      <c r="H31" s="117"/>
      <c r="I31" s="118"/>
      <c r="J31" s="118"/>
      <c r="K31" s="119"/>
      <c r="L31" s="119"/>
      <c r="M31" s="120"/>
      <c r="N31" s="120"/>
    </row>
    <row r="32" spans="1:14" ht="15.75" hidden="1">
      <c r="A32" s="114" t="s">
        <v>6</v>
      </c>
      <c r="B32" s="114" t="s">
        <v>18</v>
      </c>
      <c r="C32" s="114" t="s">
        <v>6</v>
      </c>
      <c r="D32" s="115"/>
      <c r="E32" s="115"/>
      <c r="F32" s="115"/>
      <c r="G32" s="116" t="s">
        <v>136</v>
      </c>
      <c r="H32" s="117" t="s">
        <v>109</v>
      </c>
      <c r="I32" s="118"/>
      <c r="J32" s="118"/>
      <c r="K32" s="119"/>
      <c r="L32" s="119"/>
      <c r="M32" s="120"/>
      <c r="N32" s="120"/>
    </row>
    <row r="33" spans="1:14" ht="15.75" hidden="1">
      <c r="A33" s="114" t="s">
        <v>6</v>
      </c>
      <c r="B33" s="114" t="s">
        <v>18</v>
      </c>
      <c r="C33" s="114" t="s">
        <v>8</v>
      </c>
      <c r="D33" s="115"/>
      <c r="E33" s="115"/>
      <c r="F33" s="115"/>
      <c r="G33" s="116" t="s">
        <v>137</v>
      </c>
      <c r="H33" s="117" t="s">
        <v>109</v>
      </c>
      <c r="I33" s="118"/>
      <c r="J33" s="118"/>
      <c r="K33" s="119"/>
      <c r="L33" s="119"/>
      <c r="M33" s="120"/>
      <c r="N33" s="120"/>
    </row>
    <row r="34" spans="1:14" ht="31.5" hidden="1">
      <c r="A34" s="114" t="s">
        <v>6</v>
      </c>
      <c r="B34" s="114" t="s">
        <v>20</v>
      </c>
      <c r="C34" s="114"/>
      <c r="D34" s="115"/>
      <c r="E34" s="115"/>
      <c r="F34" s="115"/>
      <c r="G34" s="116" t="s">
        <v>144</v>
      </c>
      <c r="H34" s="117"/>
      <c r="I34" s="118"/>
      <c r="J34" s="118"/>
      <c r="K34" s="119"/>
      <c r="L34" s="119"/>
      <c r="M34" s="120"/>
      <c r="N34" s="120"/>
    </row>
    <row r="35" spans="1:14" ht="15.75" hidden="1">
      <c r="A35" s="114" t="s">
        <v>6</v>
      </c>
      <c r="B35" s="114" t="s">
        <v>20</v>
      </c>
      <c r="C35" s="114" t="s">
        <v>6</v>
      </c>
      <c r="D35" s="115"/>
      <c r="E35" s="115"/>
      <c r="F35" s="115"/>
      <c r="G35" s="116" t="s">
        <v>136</v>
      </c>
      <c r="H35" s="117" t="s">
        <v>109</v>
      </c>
      <c r="I35" s="118"/>
      <c r="J35" s="118"/>
      <c r="K35" s="119"/>
      <c r="L35" s="119"/>
      <c r="M35" s="120"/>
      <c r="N35" s="120"/>
    </row>
    <row r="36" spans="1:14" ht="15.75" hidden="1">
      <c r="A36" s="114" t="s">
        <v>6</v>
      </c>
      <c r="B36" s="114" t="s">
        <v>20</v>
      </c>
      <c r="C36" s="114" t="s">
        <v>8</v>
      </c>
      <c r="D36" s="115"/>
      <c r="E36" s="115"/>
      <c r="F36" s="115"/>
      <c r="G36" s="116" t="s">
        <v>137</v>
      </c>
      <c r="H36" s="117" t="s">
        <v>109</v>
      </c>
      <c r="I36" s="118"/>
      <c r="J36" s="118"/>
      <c r="K36" s="119"/>
      <c r="L36" s="119"/>
      <c r="M36" s="120"/>
      <c r="N36" s="120"/>
    </row>
    <row r="37" spans="1:14" ht="31.5" hidden="1">
      <c r="A37" s="114" t="s">
        <v>6</v>
      </c>
      <c r="B37" s="114" t="s">
        <v>22</v>
      </c>
      <c r="C37" s="114"/>
      <c r="D37" s="115"/>
      <c r="E37" s="115"/>
      <c r="F37" s="115"/>
      <c r="G37" s="116" t="s">
        <v>145</v>
      </c>
      <c r="H37" s="117"/>
      <c r="I37" s="118"/>
      <c r="J37" s="118"/>
      <c r="K37" s="119"/>
      <c r="L37" s="119"/>
      <c r="M37" s="120"/>
      <c r="N37" s="120"/>
    </row>
    <row r="38" spans="1:14" ht="15.75" hidden="1">
      <c r="A38" s="114" t="s">
        <v>6</v>
      </c>
      <c r="B38" s="114" t="s">
        <v>22</v>
      </c>
      <c r="C38" s="114" t="s">
        <v>6</v>
      </c>
      <c r="D38" s="115"/>
      <c r="E38" s="115"/>
      <c r="F38" s="115"/>
      <c r="G38" s="116" t="s">
        <v>136</v>
      </c>
      <c r="H38" s="117" t="s">
        <v>109</v>
      </c>
      <c r="I38" s="118"/>
      <c r="J38" s="118"/>
      <c r="K38" s="119"/>
      <c r="L38" s="119"/>
      <c r="M38" s="120"/>
      <c r="N38" s="120"/>
    </row>
    <row r="39" spans="1:14" ht="15.75" hidden="1">
      <c r="A39" s="114" t="s">
        <v>6</v>
      </c>
      <c r="B39" s="114" t="s">
        <v>22</v>
      </c>
      <c r="C39" s="114" t="s">
        <v>8</v>
      </c>
      <c r="D39" s="115"/>
      <c r="E39" s="115"/>
      <c r="F39" s="115"/>
      <c r="G39" s="116" t="s">
        <v>137</v>
      </c>
      <c r="H39" s="117" t="s">
        <v>109</v>
      </c>
      <c r="I39" s="118"/>
      <c r="J39" s="118"/>
      <c r="K39" s="119"/>
      <c r="L39" s="119"/>
      <c r="M39" s="120"/>
      <c r="N39" s="120"/>
    </row>
    <row r="40" spans="1:14" ht="15.75">
      <c r="A40" s="124"/>
      <c r="B40" s="125"/>
      <c r="C40" s="125"/>
      <c r="D40" s="126"/>
      <c r="E40" s="126"/>
      <c r="F40" s="126"/>
      <c r="G40" s="127"/>
      <c r="H40" s="128"/>
      <c r="I40" s="119"/>
      <c r="J40" s="119"/>
      <c r="K40" s="119"/>
      <c r="L40" s="119"/>
      <c r="M40" s="120"/>
      <c r="N40" s="120"/>
    </row>
    <row r="41" spans="1:14" ht="15.75">
      <c r="A41" s="129"/>
      <c r="B41" s="129"/>
      <c r="C41" s="130"/>
      <c r="D41" s="131"/>
      <c r="E41" s="131"/>
      <c r="F41" s="131"/>
      <c r="G41" s="132"/>
      <c r="H41" s="133"/>
      <c r="I41" s="134"/>
      <c r="J41" s="134"/>
      <c r="K41" s="119"/>
      <c r="L41" s="119"/>
      <c r="M41" s="135"/>
      <c r="N41" s="120"/>
    </row>
    <row r="42" spans="1:14" ht="42" customHeight="1">
      <c r="A42" s="299" t="s">
        <v>146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120"/>
    </row>
    <row r="43" spans="1:14" ht="15.75">
      <c r="A43" s="136"/>
      <c r="B43" s="136"/>
      <c r="C43" s="136"/>
      <c r="D43" s="136"/>
      <c r="E43" s="136"/>
      <c r="F43" s="136"/>
      <c r="G43" s="136"/>
      <c r="H43" s="137"/>
      <c r="I43" s="137"/>
      <c r="J43" s="137"/>
      <c r="K43" s="137"/>
      <c r="L43" s="137"/>
      <c r="M43" s="137"/>
      <c r="N43" s="120"/>
    </row>
    <row r="44" spans="1:14" ht="22.5" customHeight="1">
      <c r="A44" s="299" t="s">
        <v>147</v>
      </c>
      <c r="B44" s="299"/>
      <c r="C44" s="299"/>
      <c r="D44" s="299"/>
      <c r="E44" s="299"/>
      <c r="F44" s="299"/>
      <c r="G44" s="299"/>
      <c r="H44" s="133"/>
      <c r="I44" s="138"/>
      <c r="J44" s="139"/>
      <c r="K44" s="300" t="s">
        <v>171</v>
      </c>
      <c r="L44" s="300"/>
      <c r="M44" s="300"/>
      <c r="N44" s="300"/>
    </row>
    <row r="45" spans="1:14" ht="18.75" customHeight="1">
      <c r="A45" s="136"/>
      <c r="B45" s="136"/>
      <c r="C45" s="136"/>
      <c r="D45" s="136"/>
      <c r="E45" s="136"/>
      <c r="F45" s="136"/>
      <c r="G45" s="136"/>
      <c r="H45" s="133"/>
      <c r="I45" s="134" t="s">
        <v>148</v>
      </c>
      <c r="J45" s="128"/>
      <c r="K45" s="302" t="s">
        <v>149</v>
      </c>
      <c r="L45" s="302"/>
      <c r="M45" s="106"/>
      <c r="N45" s="106"/>
    </row>
    <row r="46" spans="1:14" ht="17.25" customHeight="1">
      <c r="A46" s="136"/>
      <c r="B46" s="136"/>
      <c r="C46" s="136"/>
      <c r="D46" s="136"/>
      <c r="E46" s="136"/>
      <c r="F46" s="136"/>
      <c r="G46" s="136"/>
      <c r="H46" s="133"/>
      <c r="I46" s="134"/>
      <c r="J46" s="128" t="s">
        <v>150</v>
      </c>
      <c r="K46" s="106"/>
      <c r="L46" s="106"/>
      <c r="M46" s="106"/>
      <c r="N46" s="106"/>
    </row>
    <row r="47" spans="1:14" ht="15.75">
      <c r="A47" s="299" t="s">
        <v>51</v>
      </c>
      <c r="B47" s="299"/>
      <c r="C47" s="299"/>
      <c r="D47" s="299"/>
      <c r="E47" s="299"/>
      <c r="F47" s="299"/>
      <c r="G47" s="299"/>
      <c r="H47" s="133"/>
      <c r="I47" s="138"/>
      <c r="J47" s="139"/>
      <c r="K47" s="300" t="s">
        <v>85</v>
      </c>
      <c r="L47" s="300"/>
      <c r="M47" s="300"/>
      <c r="N47" s="300"/>
    </row>
    <row r="48" spans="1:14" ht="18.75" customHeight="1">
      <c r="A48" s="136"/>
      <c r="B48" s="136"/>
      <c r="C48" s="136"/>
      <c r="D48" s="136"/>
      <c r="E48" s="136"/>
      <c r="F48" s="136"/>
      <c r="G48" s="136"/>
      <c r="H48" s="133"/>
      <c r="I48" s="134" t="s">
        <v>148</v>
      </c>
      <c r="J48" s="128"/>
      <c r="K48" s="302" t="s">
        <v>149</v>
      </c>
      <c r="L48" s="302"/>
      <c r="M48" s="106"/>
      <c r="N48" s="106"/>
    </row>
    <row r="49" spans="1:14" ht="21" customHeight="1">
      <c r="A49" s="299" t="s">
        <v>47</v>
      </c>
      <c r="B49" s="299"/>
      <c r="C49" s="299"/>
      <c r="D49" s="299"/>
      <c r="E49" s="299"/>
      <c r="F49" s="299"/>
      <c r="G49" s="299"/>
      <c r="H49" s="133"/>
      <c r="I49" s="138"/>
      <c r="J49" s="139"/>
      <c r="K49" s="300" t="s">
        <v>153</v>
      </c>
      <c r="L49" s="300"/>
      <c r="M49" s="300"/>
      <c r="N49" s="300"/>
    </row>
    <row r="50" spans="1:14" ht="20.25" customHeight="1">
      <c r="A50" s="136"/>
      <c r="B50" s="136"/>
      <c r="C50" s="136"/>
      <c r="D50" s="136"/>
      <c r="E50" s="136"/>
      <c r="F50" s="136"/>
      <c r="G50" s="136"/>
      <c r="H50" s="137"/>
      <c r="I50" s="137" t="s">
        <v>148</v>
      </c>
      <c r="J50" s="137"/>
      <c r="K50" s="301" t="s">
        <v>149</v>
      </c>
      <c r="L50" s="301"/>
      <c r="M50" s="137"/>
      <c r="N50" s="120"/>
    </row>
    <row r="51" spans="1:14" ht="15.75">
      <c r="A51" s="136"/>
      <c r="B51" s="136"/>
      <c r="C51" s="136"/>
      <c r="D51" s="136"/>
      <c r="E51" s="136"/>
      <c r="F51" s="136"/>
      <c r="G51" s="136"/>
      <c r="H51" s="137"/>
      <c r="I51" s="137"/>
      <c r="J51" s="137"/>
      <c r="K51" s="137"/>
      <c r="L51" s="137"/>
      <c r="M51" s="137"/>
      <c r="N51" s="120"/>
    </row>
    <row r="52" spans="1:14" ht="15.75">
      <c r="A52" s="136"/>
      <c r="B52" s="136"/>
      <c r="C52" s="136"/>
      <c r="D52" s="136"/>
      <c r="E52" s="136"/>
      <c r="F52" s="136"/>
      <c r="G52" s="136"/>
      <c r="H52" s="137"/>
      <c r="I52" s="137"/>
      <c r="J52" s="137"/>
      <c r="K52" s="137"/>
      <c r="L52" s="137"/>
      <c r="M52" s="137"/>
      <c r="N52" s="120"/>
    </row>
    <row r="53" spans="1:14" ht="15.75">
      <c r="A53" s="136"/>
      <c r="B53" s="136"/>
      <c r="C53" s="136"/>
      <c r="D53" s="136"/>
      <c r="E53" s="136"/>
      <c r="F53" s="136"/>
      <c r="G53" s="136"/>
      <c r="H53" s="137"/>
      <c r="I53" s="137"/>
      <c r="J53" s="137"/>
      <c r="K53" s="137"/>
      <c r="L53" s="137"/>
      <c r="M53" s="137"/>
      <c r="N53" s="120"/>
    </row>
    <row r="54" spans="1:14" ht="15.75">
      <c r="A54" s="136"/>
      <c r="B54" s="136"/>
      <c r="C54" s="136"/>
      <c r="D54" s="136"/>
      <c r="E54" s="136"/>
      <c r="F54" s="136"/>
      <c r="G54" s="136"/>
      <c r="H54" s="137"/>
      <c r="I54" s="137"/>
      <c r="J54" s="137"/>
      <c r="K54" s="137"/>
      <c r="L54" s="137"/>
      <c r="M54" s="137"/>
      <c r="N54" s="120"/>
    </row>
    <row r="55" spans="1:14" ht="15.75">
      <c r="A55" s="136"/>
      <c r="B55" s="136"/>
      <c r="C55" s="136"/>
      <c r="D55" s="136"/>
      <c r="E55" s="136"/>
      <c r="F55" s="136"/>
      <c r="G55" s="136"/>
      <c r="H55" s="137"/>
      <c r="I55" s="137"/>
      <c r="J55" s="137"/>
      <c r="K55" s="137"/>
      <c r="L55" s="137"/>
      <c r="M55" s="137"/>
      <c r="N55" s="120"/>
    </row>
  </sheetData>
  <sheetProtection password="E18B" sheet="1" objects="1" scenarios="1" formatCells="0" formatColumns="0" formatRows="0"/>
  <mergeCells count="24">
    <mergeCell ref="K50:L50"/>
    <mergeCell ref="K45:L45"/>
    <mergeCell ref="A47:G47"/>
    <mergeCell ref="K47:N47"/>
    <mergeCell ref="K48:L48"/>
    <mergeCell ref="A49:G49"/>
    <mergeCell ref="K49:N49"/>
    <mergeCell ref="N8:N10"/>
    <mergeCell ref="I9:J9"/>
    <mergeCell ref="K9:L9"/>
    <mergeCell ref="A11:C11"/>
    <mergeCell ref="A42:M42"/>
    <mergeCell ref="A44:G44"/>
    <mergeCell ref="K44:N44"/>
    <mergeCell ref="A1:N1"/>
    <mergeCell ref="A2:N2"/>
    <mergeCell ref="A3:N3"/>
    <mergeCell ref="A4:N4"/>
    <mergeCell ref="A5:N5"/>
    <mergeCell ref="A8:C10"/>
    <mergeCell ref="G8:G10"/>
    <mergeCell ref="H8:H10"/>
    <mergeCell ref="I8:L8"/>
    <mergeCell ref="M8:M10"/>
  </mergeCells>
  <printOptions horizontalCentered="1"/>
  <pageMargins left="0.35433070866141736" right="0.31496062992125984" top="0.6692913385826772" bottom="0.3937007874015748" header="0.35433070866141736" footer="0.1574803149606299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Normal="85" workbookViewId="0" topLeftCell="A4">
      <selection activeCell="A9" sqref="A9:F9"/>
    </sheetView>
  </sheetViews>
  <sheetFormatPr defaultColWidth="9.140625" defaultRowHeight="12.75"/>
  <cols>
    <col min="1" max="1" width="6.7109375" style="53" customWidth="1"/>
    <col min="2" max="2" width="47.00390625" style="53" customWidth="1"/>
    <col min="3" max="3" width="34.28125" style="53" customWidth="1"/>
    <col min="4" max="4" width="31.7109375" style="53" customWidth="1"/>
    <col min="5" max="6" width="8.28125" style="53" customWidth="1"/>
    <col min="7" max="7" width="13.7109375" style="53" customWidth="1"/>
    <col min="8" max="16384" width="9.140625" style="53" customWidth="1"/>
  </cols>
  <sheetData>
    <row r="1" ht="23.25">
      <c r="C1" s="163" t="s">
        <v>1</v>
      </c>
    </row>
    <row r="2" ht="23.25">
      <c r="C2" s="163" t="s">
        <v>2</v>
      </c>
    </row>
    <row r="3" ht="23.25">
      <c r="C3" s="163" t="s">
        <v>3</v>
      </c>
    </row>
    <row r="4" ht="23.25">
      <c r="C4" s="163" t="s">
        <v>4</v>
      </c>
    </row>
    <row r="5" ht="23.25">
      <c r="C5" s="163" t="s">
        <v>167</v>
      </c>
    </row>
    <row r="6" ht="23.25">
      <c r="C6" s="163" t="s">
        <v>179</v>
      </c>
    </row>
    <row r="8" spans="1:6" ht="18.75">
      <c r="A8" s="248" t="s">
        <v>101</v>
      </c>
      <c r="B8" s="248"/>
      <c r="C8" s="248"/>
      <c r="D8" s="248"/>
      <c r="E8" s="56"/>
      <c r="F8" s="56"/>
    </row>
    <row r="9" spans="1:6" ht="39" customHeight="1">
      <c r="A9" s="249" t="s">
        <v>175</v>
      </c>
      <c r="B9" s="249"/>
      <c r="C9" s="249"/>
      <c r="D9" s="249"/>
      <c r="E9" s="57"/>
      <c r="F9" s="57"/>
    </row>
    <row r="10" spans="1:6" ht="18.75">
      <c r="A10" s="250" t="s">
        <v>169</v>
      </c>
      <c r="B10" s="250"/>
      <c r="C10" s="250"/>
      <c r="D10" s="250"/>
      <c r="E10" s="56"/>
      <c r="F10" s="56"/>
    </row>
    <row r="11" spans="1:6" ht="18.75">
      <c r="A11" s="55"/>
      <c r="B11" s="55"/>
      <c r="C11" s="55"/>
      <c r="D11" s="55"/>
      <c r="E11" s="56"/>
      <c r="F11" s="56"/>
    </row>
    <row r="12" spans="1:4" ht="59.25" customHeight="1">
      <c r="A12" s="251" t="s">
        <v>5</v>
      </c>
      <c r="B12" s="251" t="s">
        <v>53</v>
      </c>
      <c r="C12" s="252" t="s">
        <v>108</v>
      </c>
      <c r="D12" s="253"/>
    </row>
    <row r="13" spans="1:4" ht="47.25" customHeight="1">
      <c r="A13" s="251"/>
      <c r="B13" s="251"/>
      <c r="C13" s="68" t="s">
        <v>166</v>
      </c>
      <c r="D13" s="68" t="s">
        <v>117</v>
      </c>
    </row>
    <row r="14" spans="1:4" ht="15.75">
      <c r="A14" s="59">
        <v>1</v>
      </c>
      <c r="B14" s="60" t="s">
        <v>54</v>
      </c>
      <c r="C14" s="164">
        <f>Зарплата!G10</f>
        <v>3</v>
      </c>
      <c r="D14" s="164">
        <f>Зарплата!G12</f>
        <v>3.0300000000000002</v>
      </c>
    </row>
    <row r="15" spans="1:6" ht="15.75">
      <c r="A15" s="59">
        <v>2</v>
      </c>
      <c r="B15" s="60" t="s">
        <v>183</v>
      </c>
      <c r="C15" s="165">
        <f>ROUND(C14*$F$15,4)</f>
        <v>0.399</v>
      </c>
      <c r="D15" s="165">
        <f>ROUND(D14*$F$15,4)</f>
        <v>0.403</v>
      </c>
      <c r="F15" s="67">
        <f>Накладные!$C$47/100</f>
        <v>0.133</v>
      </c>
    </row>
    <row r="16" spans="1:4" ht="15.75">
      <c r="A16" s="59">
        <v>3</v>
      </c>
      <c r="B16" s="60" t="s">
        <v>9</v>
      </c>
      <c r="C16" s="165">
        <f>C17+C18</f>
        <v>1.1583999999999999</v>
      </c>
      <c r="D16" s="165">
        <f>D17+D18</f>
        <v>1.1699</v>
      </c>
    </row>
    <row r="17" spans="1:6" ht="47.25">
      <c r="A17" s="58" t="s">
        <v>102</v>
      </c>
      <c r="B17" s="61" t="s">
        <v>55</v>
      </c>
      <c r="C17" s="165">
        <f>ROUND((C14+C15)*$F$17,4)</f>
        <v>1.1557</v>
      </c>
      <c r="D17" s="165">
        <f>ROUND((D14+D15)*$F$17,4)</f>
        <v>1.1672</v>
      </c>
      <c r="F17" s="62">
        <v>0.34</v>
      </c>
    </row>
    <row r="18" spans="1:6" ht="63">
      <c r="A18" s="58" t="s">
        <v>92</v>
      </c>
      <c r="B18" s="61" t="s">
        <v>157</v>
      </c>
      <c r="C18" s="165">
        <f>ROUND((C14+C15)*$F$18,4)</f>
        <v>0.0027</v>
      </c>
      <c r="D18" s="165">
        <f>ROUND((D14+D15)*$F$18,4)</f>
        <v>0.0027</v>
      </c>
      <c r="F18" s="63">
        <v>0.0008</v>
      </c>
    </row>
    <row r="19" spans="1:6" ht="15.75">
      <c r="A19" s="59">
        <v>4</v>
      </c>
      <c r="B19" s="60" t="s">
        <v>184</v>
      </c>
      <c r="C19" s="165">
        <f>ROUND(C14*$F$19,4)</f>
        <v>2.955</v>
      </c>
      <c r="D19" s="165">
        <f>ROUND(D14*$F$19,4)</f>
        <v>2.9846</v>
      </c>
      <c r="F19" s="67">
        <f>Накладные!$C$39/100</f>
        <v>0.985</v>
      </c>
    </row>
    <row r="20" spans="1:4" ht="15.75">
      <c r="A20" s="59">
        <v>5</v>
      </c>
      <c r="B20" s="60" t="s">
        <v>56</v>
      </c>
      <c r="C20" s="165"/>
      <c r="D20" s="165"/>
    </row>
    <row r="21" spans="1:4" ht="15.75">
      <c r="A21" s="59">
        <v>6</v>
      </c>
      <c r="B21" s="60" t="s">
        <v>36</v>
      </c>
      <c r="C21" s="165"/>
      <c r="D21" s="165"/>
    </row>
    <row r="22" spans="1:4" ht="15.75">
      <c r="A22" s="59">
        <v>7</v>
      </c>
      <c r="B22" s="60" t="s">
        <v>57</v>
      </c>
      <c r="C22" s="165">
        <f>C14+C15+C16+C19+C20+C21</f>
        <v>7.5123999999999995</v>
      </c>
      <c r="D22" s="165">
        <f>D14+D15+D16+D19+D20+D21</f>
        <v>7.5875</v>
      </c>
    </row>
    <row r="23" spans="1:4" ht="15.75">
      <c r="A23" s="59">
        <v>8</v>
      </c>
      <c r="B23" s="60" t="s">
        <v>58</v>
      </c>
      <c r="C23" s="145">
        <v>2.994</v>
      </c>
      <c r="D23" s="145">
        <v>3.086</v>
      </c>
    </row>
    <row r="24" spans="1:4" ht="15.75">
      <c r="A24" s="59">
        <v>9</v>
      </c>
      <c r="B24" s="60" t="s">
        <v>59</v>
      </c>
      <c r="C24" s="165">
        <f>ROUND(C22*C23,4)</f>
        <v>22.4921</v>
      </c>
      <c r="D24" s="165">
        <f>ROUND(D22*D23,4)</f>
        <v>23.415</v>
      </c>
    </row>
    <row r="25" spans="1:4" ht="15.75">
      <c r="A25" s="59">
        <v>10</v>
      </c>
      <c r="B25" s="60" t="s">
        <v>60</v>
      </c>
      <c r="C25" s="165">
        <f>C22+C24</f>
        <v>30.0045</v>
      </c>
      <c r="D25" s="165">
        <f>D22+D24</f>
        <v>31.002499999999998</v>
      </c>
    </row>
    <row r="26" spans="1:4" ht="15.75">
      <c r="A26" s="59">
        <v>11</v>
      </c>
      <c r="B26" s="61" t="s">
        <v>61</v>
      </c>
      <c r="C26" s="165">
        <f>C25</f>
        <v>30.0045</v>
      </c>
      <c r="D26" s="165">
        <f>D25</f>
        <v>31.002499999999998</v>
      </c>
    </row>
    <row r="27" spans="1:4" ht="15" customHeight="1">
      <c r="A27" s="59">
        <v>12</v>
      </c>
      <c r="B27" s="61" t="s">
        <v>62</v>
      </c>
      <c r="C27" s="166">
        <f>ROUND(C26,2)</f>
        <v>30</v>
      </c>
      <c r="D27" s="166">
        <f>ROUND(D26,2)</f>
        <v>31</v>
      </c>
    </row>
    <row r="28" spans="1:5" ht="15.75" hidden="1">
      <c r="A28" s="64"/>
      <c r="B28" s="65"/>
      <c r="C28" s="167">
        <v>24.5</v>
      </c>
      <c r="D28" s="156">
        <v>26.4</v>
      </c>
      <c r="E28" s="53" t="s">
        <v>168</v>
      </c>
    </row>
    <row r="29" spans="1:5" ht="15.75" hidden="1">
      <c r="A29" s="64"/>
      <c r="B29" s="65"/>
      <c r="C29" s="177">
        <f>C27/C28*100</f>
        <v>122.44897959183673</v>
      </c>
      <c r="D29" s="177">
        <f>D27/D28*100</f>
        <v>117.42424242424244</v>
      </c>
      <c r="E29" s="94"/>
    </row>
    <row r="30" ht="15.75">
      <c r="D30" s="70"/>
    </row>
    <row r="31" spans="1:4" ht="20.25">
      <c r="A31" s="54"/>
      <c r="B31" s="54" t="s">
        <v>51</v>
      </c>
      <c r="C31" s="54"/>
      <c r="D31" s="43" t="s">
        <v>85</v>
      </c>
    </row>
    <row r="32" spans="1:4" ht="20.25">
      <c r="A32" s="54"/>
      <c r="B32" s="54"/>
      <c r="C32" s="54"/>
      <c r="D32" s="22"/>
    </row>
    <row r="33" spans="1:4" ht="20.25">
      <c r="A33" s="54"/>
      <c r="B33" s="54" t="s">
        <v>47</v>
      </c>
      <c r="C33" s="54"/>
      <c r="D33" s="13" t="s">
        <v>153</v>
      </c>
    </row>
  </sheetData>
  <sheetProtection/>
  <mergeCells count="6">
    <mergeCell ref="A8:D8"/>
    <mergeCell ref="A9:D9"/>
    <mergeCell ref="A10:D10"/>
    <mergeCell ref="A12:A13"/>
    <mergeCell ref="B12:B13"/>
    <mergeCell ref="C12:D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NewDen</cp:lastModifiedBy>
  <cp:lastPrinted>2019-09-26T09:25:58Z</cp:lastPrinted>
  <dcterms:created xsi:type="dcterms:W3CDTF">1996-10-08T23:32:33Z</dcterms:created>
  <dcterms:modified xsi:type="dcterms:W3CDTF">2020-09-03T05:40:37Z</dcterms:modified>
  <cp:category/>
  <cp:version/>
  <cp:contentType/>
  <cp:contentStatus/>
</cp:coreProperties>
</file>