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25" windowHeight="10095" tabRatio="816" firstSheet="10" activeTab="12"/>
  </bookViews>
  <sheets>
    <sheet name="Характеристика" sheetId="1" state="hidden" r:id="rId1"/>
    <sheet name="Накладные" sheetId="2" state="hidden" r:id="rId2"/>
    <sheet name="З.п за 1 мин" sheetId="3" state="hidden" r:id="rId3"/>
    <sheet name="Зарплата" sheetId="4" state="hidden" r:id="rId4"/>
    <sheet name="ПК бел." sheetId="5" state="hidden" r:id="rId5"/>
    <sheet name="Справочная информация бел." sheetId="6" state="hidden" r:id="rId6"/>
    <sheet name="ПК ин." sheetId="7" state="hidden" r:id="rId7"/>
    <sheet name="Справочная информация ин.гр." sheetId="8" state="hidden" r:id="rId8"/>
    <sheet name="ПК ин. пост." sheetId="9" state="hidden" r:id="rId9"/>
    <sheet name="Справочная информация ин.пост." sheetId="10" state="hidden" r:id="rId10"/>
    <sheet name="№398 бел." sheetId="11" r:id="rId11"/>
    <sheet name="№399 ин." sheetId="12" r:id="rId12"/>
    <sheet name="№400 ин. пост." sheetId="13" r:id="rId13"/>
  </sheets>
  <definedNames>
    <definedName name="_xlnm.Print_Area" localSheetId="10">'№398 бел.'!$A$1:$F$21</definedName>
    <definedName name="_xlnm.Print_Area" localSheetId="11">'№399 ин.'!$A$1:$F$22</definedName>
    <definedName name="_xlnm.Print_Area" localSheetId="12">'№400 ин. пост.'!$A$1:$F$22</definedName>
    <definedName name="_xlnm.Print_Area" localSheetId="2">'З.п за 1 мин'!$A$1:$L$17</definedName>
    <definedName name="_xlnm.Print_Area" localSheetId="3">'Зарплата'!$A$1:$G$20</definedName>
    <definedName name="_xlnm.Print_Area" localSheetId="1">'Накладные'!$A$1:$C$51</definedName>
    <definedName name="_xlnm.Print_Area" localSheetId="4">'ПК бел.'!$A$1:$F$33</definedName>
    <definedName name="_xlnm.Print_Area" localSheetId="6">'ПК ин.'!$A$1:$F$33</definedName>
    <definedName name="_xlnm.Print_Area" localSheetId="8">'ПК ин. пост.'!$A$1:$F$32</definedName>
    <definedName name="_xlnm.Print_Area" localSheetId="5">'Справочная информация бел.'!$A$1:$N$32</definedName>
    <definedName name="_xlnm.Print_Area" localSheetId="7">'Справочная информация ин.гр.'!$A$1:$N$32</definedName>
    <definedName name="_xlnm.Print_Area" localSheetId="9">'Справочная информация ин.пост.'!$A$1:$N$32</definedName>
    <definedName name="_xlnm.Print_Area" localSheetId="0">'Характеристика'!$A$1:$F$27</definedName>
  </definedNames>
  <calcPr fullCalcOnLoad="1"/>
</workbook>
</file>

<file path=xl/sharedStrings.xml><?xml version="1.0" encoding="utf-8"?>
<sst xmlns="http://schemas.openxmlformats.org/spreadsheetml/2006/main" count="574" uniqueCount="219">
  <si>
    <t>3.</t>
  </si>
  <si>
    <t>УТВЕРЖДАЮ</t>
  </si>
  <si>
    <t>Главный врач</t>
  </si>
  <si>
    <t>УЗ "Пинская центральная</t>
  </si>
  <si>
    <t>поликлиника"</t>
  </si>
  <si>
    <t>№</t>
  </si>
  <si>
    <t>1.</t>
  </si>
  <si>
    <t xml:space="preserve">Заработная плата управленческого и вспомогательного персонала </t>
  </si>
  <si>
    <t>2.</t>
  </si>
  <si>
    <t>Начисления на оплату труда</t>
  </si>
  <si>
    <t>Аренда зданий,сооружений и оборудования</t>
  </si>
  <si>
    <t>4.</t>
  </si>
  <si>
    <t>Эксплуатационные расходы по содержанию зданий,сооружений,оборудования и т.п.</t>
  </si>
  <si>
    <t>5.</t>
  </si>
  <si>
    <t>Оплата коммунальных услуг</t>
  </si>
  <si>
    <t>прочие коммунальные расходы</t>
  </si>
  <si>
    <t>6.</t>
  </si>
  <si>
    <t>Плата стороннним организациям за обеспечение противопожарной и сторожевой охраны</t>
  </si>
  <si>
    <t>7.</t>
  </si>
  <si>
    <t>Оплата услуг связи</t>
  </si>
  <si>
    <t>8.</t>
  </si>
  <si>
    <t>Плата за кредиты и услуги банка</t>
  </si>
  <si>
    <t>9.</t>
  </si>
  <si>
    <t>Амортизация зданий,сооружений</t>
  </si>
  <si>
    <t>10.</t>
  </si>
  <si>
    <t>Оплата консультативных и информационных услуг</t>
  </si>
  <si>
    <t>11.</t>
  </si>
  <si>
    <t>Приобретение канцелярских принадлежностей, материалов и предметов для текущих и хозяйственных нужд</t>
  </si>
  <si>
    <t>12.</t>
  </si>
  <si>
    <t>13.</t>
  </si>
  <si>
    <t>Плата за ремонт и техобслуживание сантехнического оборудования</t>
  </si>
  <si>
    <t>14.</t>
  </si>
  <si>
    <t>15.</t>
  </si>
  <si>
    <t>Командировочные расходы</t>
  </si>
  <si>
    <t>16.</t>
  </si>
  <si>
    <t>17.</t>
  </si>
  <si>
    <t>Прочие расходы</t>
  </si>
  <si>
    <t>18.</t>
  </si>
  <si>
    <t>19.</t>
  </si>
  <si>
    <t>Основная зарплата за соответствующий период</t>
  </si>
  <si>
    <t>20.</t>
  </si>
  <si>
    <t>Расчет</t>
  </si>
  <si>
    <t>дополнительного фонда оплаты труда</t>
  </si>
  <si>
    <t>(для основного персонала)</t>
  </si>
  <si>
    <t>№ п/п</t>
  </si>
  <si>
    <t xml:space="preserve">Содержание </t>
  </si>
  <si>
    <t>Уровень дополнительной заработной платы, %</t>
  </si>
  <si>
    <t>С.М.Лозюк</t>
  </si>
  <si>
    <t>Экономист</t>
  </si>
  <si>
    <t>РАСЧЁТ</t>
  </si>
  <si>
    <t>Главный бухгалтер</t>
  </si>
  <si>
    <t xml:space="preserve"> </t>
  </si>
  <si>
    <t>Наименование статей затрат</t>
  </si>
  <si>
    <t>Основная заработная плата</t>
  </si>
  <si>
    <t>отчисления в Фонд социальной защиты населения Министерства труда и социальной защиты Республики Беларусь,34 %</t>
  </si>
  <si>
    <t>Амортизация мед/оборудования</t>
  </si>
  <si>
    <t>Себестоимость услуги</t>
  </si>
  <si>
    <t>Рентабельность к себестоимости,%</t>
  </si>
  <si>
    <t>Прибыль</t>
  </si>
  <si>
    <t>Итого</t>
  </si>
  <si>
    <t>Тариф без налога на добавленную стоимость</t>
  </si>
  <si>
    <t>Тариф с учетом округления</t>
  </si>
  <si>
    <t>Характеристика работ</t>
  </si>
  <si>
    <t xml:space="preserve">РАСЧЁТ </t>
  </si>
  <si>
    <t xml:space="preserve">УЗ "Пинская центральная поликлиника" </t>
  </si>
  <si>
    <t>Начисления на оплату труда (к пункту 1):</t>
  </si>
  <si>
    <t>2.1</t>
  </si>
  <si>
    <t>Отчисления в фонд социальной защиты населения Министерства труда и социальной защиты Республики Беларусь, 34%</t>
  </si>
  <si>
    <t>2.2</t>
  </si>
  <si>
    <t>В том числе:</t>
  </si>
  <si>
    <t>5.1</t>
  </si>
  <si>
    <t>за потребление тепловой энергии</t>
  </si>
  <si>
    <t>5.2</t>
  </si>
  <si>
    <t>за потребление электрической энергия</t>
  </si>
  <si>
    <t>5.3</t>
  </si>
  <si>
    <t xml:space="preserve">                  </t>
  </si>
  <si>
    <t>Плата за ремонт и техобслуживание медицинского оборудования</t>
  </si>
  <si>
    <t>Оплата текущего ремонта зданий, сооружений</t>
  </si>
  <si>
    <t>Транспортные расходы</t>
  </si>
  <si>
    <t>Процент накладных расходов (стр.18/стр.19*100), %</t>
  </si>
  <si>
    <t>С.М. Лозюк</t>
  </si>
  <si>
    <t>НОРМЫ ВРЕМЕНИ</t>
  </si>
  <si>
    <t>в УЗ "Пинская центральная поликлиника"</t>
  </si>
  <si>
    <t>Наименование медицинской услуги</t>
  </si>
  <si>
    <t>Единица измерения</t>
  </si>
  <si>
    <t>Специалисты, оказывающие медицинскую услугу</t>
  </si>
  <si>
    <t>Норма времени (мин.)</t>
  </si>
  <si>
    <t>Заместитель главного врача по амбулаторно-поликлинической работе</t>
  </si>
  <si>
    <t>3.2</t>
  </si>
  <si>
    <t>заработной платы специалистов</t>
  </si>
  <si>
    <t>заработной платы специалистов  за одну минуту</t>
  </si>
  <si>
    <t>Наименование платной медицинской услуги</t>
  </si>
  <si>
    <t>Норма времени, мин.</t>
  </si>
  <si>
    <t>Должност специалиста, оказывающего платную медицинскую услугу</t>
  </si>
  <si>
    <t>Заработная плата специалиста,  руб.</t>
  </si>
  <si>
    <t>Заработная плата специалиста за 1 мин., руб.</t>
  </si>
  <si>
    <t xml:space="preserve">Плановая калькуляция </t>
  </si>
  <si>
    <t>3.1</t>
  </si>
  <si>
    <t>Стоимость материалов, руб.</t>
  </si>
  <si>
    <t>Тариф        без НДС, руб.</t>
  </si>
  <si>
    <t>Наименование платных медицинских услуг</t>
  </si>
  <si>
    <t>Итого стоимость услуги, руб.</t>
  </si>
  <si>
    <t>приём</t>
  </si>
  <si>
    <r>
      <t xml:space="preserve">оказываемые </t>
    </r>
    <r>
      <rPr>
        <sz val="16"/>
        <rFont val="Times New Roman"/>
        <family val="1"/>
      </rPr>
      <t>в УЗ "Пинская центральная поликлиника"</t>
    </r>
  </si>
  <si>
    <t>1</t>
  </si>
  <si>
    <t>филиал "Межрайонный психоневрологический диспансер"</t>
  </si>
  <si>
    <t>Врач-психотерапевт</t>
  </si>
  <si>
    <t xml:space="preserve">по расчету тарифов на платные медицинские услуги по оказанию психотерапевтической помощи анонимно, </t>
  </si>
  <si>
    <t>оказываемые в УЗ "Пинская центральная поликлиника"</t>
  </si>
  <si>
    <t>Первичный прием врача-психотерапевта (взрослый)</t>
  </si>
  <si>
    <t>Повторный прием врача-психотерапевта (взрослый)</t>
  </si>
  <si>
    <t>2</t>
  </si>
  <si>
    <t>3</t>
  </si>
  <si>
    <t>Сеанс индивидуальной психотерапии невротических, психосоматических и поведенческих расстройств</t>
  </si>
  <si>
    <t>сеанс</t>
  </si>
  <si>
    <t>Медицинская сестра</t>
  </si>
  <si>
    <t>Зав. филиалом "Межрайонный психоневрологический диспансер"</t>
  </si>
  <si>
    <t>Итого:</t>
  </si>
  <si>
    <t>на оказание платных медицинских услуг по оказанию психотерапевтической помощи, оказываемые</t>
  </si>
  <si>
    <r>
      <t>на платные медицинские услуги по оказанию психотерапевтической помощи</t>
    </r>
    <r>
      <rPr>
        <sz val="14"/>
        <rFont val="Times New Roman"/>
        <family val="1"/>
      </rPr>
      <t xml:space="preserve">, оказываемые </t>
    </r>
  </si>
  <si>
    <r>
      <t>на платные медицинские услуги по оказанию психотерапевтической помощи</t>
    </r>
    <r>
      <rPr>
        <sz val="14"/>
        <rFont val="Times New Roman"/>
        <family val="1"/>
      </rPr>
      <t>, оказываемые</t>
    </r>
  </si>
  <si>
    <r>
      <t xml:space="preserve">1. Первичный прием врача-психотерапевта (взрослый)                 </t>
    </r>
    <r>
      <rPr>
        <b/>
        <sz val="12"/>
        <rFont val="Times New Roman"/>
        <family val="1"/>
      </rPr>
      <t>-анонимно</t>
    </r>
  </si>
  <si>
    <r>
      <t xml:space="preserve">2. Повторный прием врача-психотерапевта (взрослый)                   </t>
    </r>
    <r>
      <rPr>
        <b/>
        <sz val="12"/>
        <rFont val="Times New Roman"/>
        <family val="1"/>
      </rPr>
      <t>-анонимно</t>
    </r>
  </si>
  <si>
    <t>3. Сеанс индивидуальной психотерапии невротических, психосоматических и поведенческих расстройств</t>
  </si>
  <si>
    <r>
      <t>на платные медицинские услуги по оказанию психотерапевтической помощи</t>
    </r>
    <r>
      <rPr>
        <sz val="16"/>
        <rFont val="Times New Roman"/>
        <family val="1"/>
      </rPr>
      <t xml:space="preserve">, </t>
    </r>
  </si>
  <si>
    <r>
      <t xml:space="preserve">Повторный прием врача-психотерапевта (взрослый)                  </t>
    </r>
    <r>
      <rPr>
        <b/>
        <sz val="14"/>
        <rFont val="Times New Roman"/>
        <family val="1"/>
      </rPr>
      <t>- анонимно</t>
    </r>
  </si>
  <si>
    <r>
      <t xml:space="preserve">Первичный прием врача-психотерапевта (взрослый)                  - </t>
    </r>
    <r>
      <rPr>
        <b/>
        <sz val="14"/>
        <color indexed="8"/>
        <rFont val="Times New Roman"/>
        <family val="1"/>
      </rPr>
      <t>анонимно</t>
    </r>
  </si>
  <si>
    <t>Информация</t>
  </si>
  <si>
    <t xml:space="preserve">Наименование платной медицинской услуги </t>
  </si>
  <si>
    <t>Тариф, в руб.</t>
  </si>
  <si>
    <t>утвержденный</t>
  </si>
  <si>
    <t>без учета НДС</t>
  </si>
  <si>
    <t>с учетом НДС</t>
  </si>
  <si>
    <t xml:space="preserve">1. </t>
  </si>
  <si>
    <t>прием</t>
  </si>
  <si>
    <t>Сеанс коллективно-групповой психотерапии невротических, поведенческих и психосоматических расстройств</t>
  </si>
  <si>
    <t>Сеанс коллективно-групповой психотерапии (эмоционально-стрессовая психотерапия, пневмокатарсис)</t>
  </si>
  <si>
    <t>Сеанс индивидуальной психотерапии зависимостей (алкогольной, никотиновой, пищевой, игровой и других)</t>
  </si>
  <si>
    <t>Сеанс коллективно-групповой психотерапии зависимостей</t>
  </si>
  <si>
    <t>Сеанс индивидуальной комплексной терапии зависимостей с сочетанным применением психотерапии и других методик: аппаратных психотехнологий, иглорефлексотерапии и других</t>
  </si>
  <si>
    <t>Сеанс семейной психотерапии</t>
  </si>
  <si>
    <t>Руководитель организации (индивидуальный предприниматель)</t>
  </si>
  <si>
    <t>(подпись)</t>
  </si>
  <si>
    <t xml:space="preserve"> (И.О.Фамилия)</t>
  </si>
  <si>
    <t>М.П.</t>
  </si>
  <si>
    <t xml:space="preserve">было </t>
  </si>
  <si>
    <r>
      <t>по расчету тарифов на платные медицинские услуги по оказанию</t>
    </r>
    <r>
      <rPr>
        <b/>
        <sz val="14"/>
        <rFont val="Times New Roman"/>
        <family val="1"/>
      </rPr>
      <t xml:space="preserve"> психотерапевтической помощи, </t>
    </r>
  </si>
  <si>
    <r>
      <t xml:space="preserve">оказываемые </t>
    </r>
    <r>
      <rPr>
        <b/>
        <sz val="14"/>
        <rFont val="Times New Roman"/>
        <family val="1"/>
      </rPr>
      <t xml:space="preserve">иностранным гражданам </t>
    </r>
    <r>
      <rPr>
        <sz val="14"/>
        <rFont val="Times New Roman"/>
        <family val="1"/>
      </rPr>
      <t>в УЗ "Пинская центральная поликлиника"</t>
    </r>
  </si>
  <si>
    <t>(полное наименование юридического лица или индивидуального предпринимателя, юридический адрес )</t>
  </si>
  <si>
    <t>Измене-ние в процен-тах</t>
  </si>
  <si>
    <t>Примечание</t>
  </si>
  <si>
    <t xml:space="preserve">ранее действующий </t>
  </si>
  <si>
    <t>Сеанс комплексной индивидуальной терапии невротических, психосоматических и поведенческих расстройств с сочетанным применением психотерапии и других методик: аппаратные психотехнологии, музыкотерапия, ароматерапия и другие</t>
  </si>
  <si>
    <t>Сеанс коллективно-групповой эмоционально-стрессовой психотерапии зависимостей (алкогольной, никотиновой, пищевой, игровой и других)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</si>
  <si>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</si>
  <si>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t xml:space="preserve">УЗ "Пинская центральная поликлиника" филиал "Межрайонный психоневрологический диспансер",                                                                                                                                                                            225710, г.Пинск, ул. Иркутско-Пинской Дивизии, 48 </t>
  </si>
  <si>
    <t xml:space="preserve">№                 от </t>
  </si>
  <si>
    <t>Врач-психотерапевт: сбор сведений о проблеме пациента путем интервью, ознакомление с медицинской документацией; осмотр пациента (неврологический, терапевтический); анализ сведений и составление модели проблемного поведения, планирование терапии и согласование ее с пациентом; оформление документации, выписка рецептов, направлений</t>
  </si>
  <si>
    <t>Медицинская сестра: подготовка кабинета к проведению приема; регистрация пациента, анализ психиатрической амбулаторной карты (при наличии) для уточнения необходимых анализов и обследований; оформление медицинской документации</t>
  </si>
  <si>
    <t>Врач-психотерапевт: осмотр пациента (неврологический, терапевтический); анализ динамики состояния; оформление документации, выписка рецептов, направлений</t>
  </si>
  <si>
    <t>Медицинская сестра: подготовка кабинета к проведению приема; оформление медицинской документации</t>
  </si>
  <si>
    <t>Врач-психотерапевт: определение целей и задач психотерапевтической сессии Подготовительный этап (выбор одного из методов психотерапевтического лечения: гипноз, гештальттерапия, бихевиоральная терапия, аутогенная тренировка, нервно-мышечная релаксация, рационально-эмотивная терапия, психосинтез, десенсибилизация психотравмы движениями глаз, психодинамическая терапия, когнитивно-эмотивная психотерапия, когнитивно-бихевиоральная психотерапия, арттерапия, символдрама, нейролингвистическое программирование, проблемно-ориентированная терапия, интегративная психотерапия и другое). Основной этап (этап терапевтической интервенции). Завершение сеанса (обсуждение моментов терапевтической сессии, рекомендации). Оформление медицинской документации</t>
  </si>
  <si>
    <t>Медицинская сестра: подготовка кабинета к приему; оформление медицинской документации. Продолжительность сеанса 60 минут</t>
  </si>
  <si>
    <t>Врач-психотерапевт: вступительная беседа с семьей (терапевтический запрос, постановка целей и задач сеанса, составление терапевтического контракта); подготовительный комплекс (диагностика параметров семейной системы; построение семейной генограммы); основной комплекс (анализ коммуникации в семейной системе; работа с проблемами контакта; разыгрывание ролей; подписание контракта; выстраивание границ семейных подсистем; социометрические техники; переориентация); подведение итогов психотерапевтической сессии (обсуждение, экологическая проверка, домашнее задание); завершение сеанса; оформление документации</t>
  </si>
  <si>
    <t>Медсестра</t>
  </si>
  <si>
    <t>Медицинская сестра: подготовка кабинета к проведению сеанса; оформление медицинской документации. Продолжительность сеанса 120 минут. Семья (группа) до 5 человек</t>
  </si>
  <si>
    <t>11. Сеанс семейной психотерапии</t>
  </si>
  <si>
    <r>
      <t>оказываемые</t>
    </r>
    <r>
      <rPr>
        <b/>
        <sz val="14"/>
        <rFont val="Times New Roman"/>
        <family val="1"/>
      </rPr>
      <t xml:space="preserve"> иностранным гражданам постоянно проживающим на территории Республики Беларусь (имеющим вид на жительство) </t>
    </r>
    <r>
      <rPr>
        <sz val="14"/>
        <rFont val="Times New Roman"/>
        <family val="1"/>
      </rPr>
      <t>в УЗ "Пинская центральная поликлиника"</t>
    </r>
  </si>
  <si>
    <r>
      <t xml:space="preserve">об уровне тарифов на платные медицинские услуги в случае их изменения по </t>
    </r>
    <r>
      <rPr>
        <b/>
        <sz val="12"/>
        <rFont val="Times New Roman"/>
        <family val="1"/>
      </rPr>
      <t>психотерапии</t>
    </r>
    <r>
      <rPr>
        <sz val="12"/>
        <rFont val="Times New Roman"/>
        <family val="1"/>
      </rPr>
      <t xml:space="preserve">, оказываемые, в том числе, </t>
    </r>
    <r>
      <rPr>
        <b/>
        <sz val="12"/>
        <rFont val="Times New Roman"/>
        <family val="1"/>
      </rPr>
      <t>анонимно (приём)</t>
    </r>
  </si>
  <si>
    <t xml:space="preserve"> Н.Н. Никрашевич</t>
  </si>
  <si>
    <t>п.1/п.18*100</t>
  </si>
  <si>
    <t>страховой взнос по обязательному страхованию от несчастных случаев на производстве и профессиональных заболеваний, 0,08%</t>
  </si>
  <si>
    <t>Н.Н. Никрашевич</t>
  </si>
  <si>
    <t>страховой взнос по обязательному страхованию от несчастных случаев на производстве и профессиональных заболеваний,0,08 %</t>
  </si>
  <si>
    <t xml:space="preserve">1. Первичный прием врача-психотерапевта (взрослый)              </t>
  </si>
  <si>
    <t xml:space="preserve">2. Повторный прием врача-психотерапевта (взрослый)              </t>
  </si>
  <si>
    <r>
      <t xml:space="preserve">об уровне тарифов на платные медицинские услуги в случае их изменения по </t>
    </r>
    <r>
      <rPr>
        <b/>
        <sz val="12"/>
        <rFont val="Times New Roman"/>
        <family val="1"/>
      </rPr>
      <t>психотерапии</t>
    </r>
    <r>
      <rPr>
        <sz val="12"/>
        <rFont val="Times New Roman"/>
        <family val="1"/>
      </rPr>
      <t>, оказываемые иностранным гражданам</t>
    </r>
  </si>
  <si>
    <t>ранее действ.</t>
  </si>
  <si>
    <r>
      <t xml:space="preserve">об уровне тарифов на платные медицинские услуги в случае их изменения по </t>
    </r>
    <r>
      <rPr>
        <b/>
        <sz val="12"/>
        <rFont val="Times New Roman"/>
        <family val="1"/>
      </rPr>
      <t>психотерапии</t>
    </r>
    <r>
      <rPr>
        <sz val="12"/>
        <rFont val="Times New Roman"/>
        <family val="1"/>
      </rPr>
      <t xml:space="preserve">, оказываемые </t>
    </r>
    <r>
      <rPr>
        <b/>
        <sz val="12"/>
        <rFont val="Times New Roman"/>
        <family val="1"/>
      </rPr>
      <t xml:space="preserve"> иностранным гражданам постоянно проживающим на территории Республики Беларусь (имеющим вид на жительство)</t>
    </r>
  </si>
  <si>
    <t xml:space="preserve">Первичный прием врача-психотерапевта (взрослый)                  </t>
  </si>
  <si>
    <t xml:space="preserve">Повторный прием врача-психотерапевта (взрослый)                  </t>
  </si>
  <si>
    <t>_________И.Ю. Киктенко</t>
  </si>
  <si>
    <t>__________И.Ю. Киктенко</t>
  </si>
  <si>
    <t>Всего расходов (руб)</t>
  </si>
  <si>
    <t>Основная заработная плата, руб.</t>
  </si>
  <si>
    <t>4</t>
  </si>
  <si>
    <t>Дополнительная зар/плата,14,1%</t>
  </si>
  <si>
    <t>И.Ю. Киктенко</t>
  </si>
  <si>
    <r>
      <t xml:space="preserve">оказываемые </t>
    </r>
    <r>
      <rPr>
        <b/>
        <sz val="16"/>
        <rFont val="Times New Roman"/>
        <family val="1"/>
      </rPr>
      <t xml:space="preserve">иностранным гражданам </t>
    </r>
  </si>
  <si>
    <r>
      <t xml:space="preserve">оказываемые </t>
    </r>
    <r>
      <rPr>
        <b/>
        <sz val="16"/>
        <rFont val="Times New Roman"/>
        <family val="1"/>
      </rPr>
      <t xml:space="preserve">иностранным гражданам постоянно проживающим на территории Республики Беларусь (имеющим вид на жительство) </t>
    </r>
  </si>
  <si>
    <t>"___" ____________2020 г.</t>
  </si>
  <si>
    <t>Ю.С. Кривопуст</t>
  </si>
  <si>
    <t>О.С. Попека</t>
  </si>
  <si>
    <t>процента накладных расходов за январь-декабрь 2019 года</t>
  </si>
  <si>
    <t>Факт за январь-декабрь                 2019 года</t>
  </si>
  <si>
    <t>Дополнительная заработная плата, (отпускные, компенсация отпуска, курсы УСО, своб.день матери), руб.</t>
  </si>
  <si>
    <t xml:space="preserve">№
п/п
</t>
  </si>
  <si>
    <t>Должность специалиста,  оказывающего платную медицинскую услугу</t>
  </si>
  <si>
    <t>Кол-во
рабочих
часов
в месяц 
(ч)</t>
  </si>
  <si>
    <t>Заработная плата в месяц всего</t>
  </si>
  <si>
    <t xml:space="preserve">Заработная
плата
за одну 
минуту (руб.) 
</t>
  </si>
  <si>
    <t>Оклад</t>
  </si>
  <si>
    <t xml:space="preserve">Стимулирующие и компенсирующие выплаты </t>
  </si>
  <si>
    <t xml:space="preserve">Премия </t>
  </si>
  <si>
    <t>Надбавка за специфику работы (категория)</t>
  </si>
  <si>
    <t>Надбавка за специфику работы в сфере здраво-охранения</t>
  </si>
  <si>
    <t>Надбавка за стаж работы в бюджетных организациях</t>
  </si>
  <si>
    <t>Надбавка за контракт</t>
  </si>
  <si>
    <t>Надбавка за сложность и напряженность труда</t>
  </si>
  <si>
    <t>за особый характер труда</t>
  </si>
  <si>
    <t>Некрашевич М.А.</t>
  </si>
  <si>
    <t>Езерская Н.И.</t>
  </si>
  <si>
    <t>"___" __________ 2020 г.</t>
  </si>
  <si>
    <t>Накладные расходы, 82.5%</t>
  </si>
  <si>
    <t>Вводится в действие с "____" _______________ 2020 г.</t>
  </si>
  <si>
    <t>ПРЕЙСКУРАНТ №398</t>
  </si>
  <si>
    <t>Основание: Приказ УЗ "Пинская центральная поликлиника" от "23" июля 2020 г.  №257</t>
  </si>
  <si>
    <t>ПРЕЙСКУРАНТ №399</t>
  </si>
  <si>
    <t>ПРЕЙСКУРАНТ №400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</si>
</sst>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000"/>
    <numFmt numFmtId="184" formatCode="#,##0.000"/>
    <numFmt numFmtId="185" formatCode="#,##0.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_(* #,##0.0_);_(* \(#,##0.0\);_(* &quot;-&quot;??_);_(@_)"/>
    <numFmt numFmtId="193" formatCode="_(* #,##0_);_(* \(#,##0\);_(* &quot;-&quot;??_);_(@_)"/>
    <numFmt numFmtId="194" formatCode="#,##0.00000"/>
    <numFmt numFmtId="195" formatCode="0.000%"/>
    <numFmt numFmtId="196" formatCode="#,##0_ ;\-#,##0\ "/>
    <numFmt numFmtId="197" formatCode="_-* #,##0_р_._-;\-* #,##0_р_._-;_-* &quot;-&quot;??_р_._-;_-@_-"/>
    <numFmt numFmtId="198" formatCode="#,##0.000000"/>
    <numFmt numFmtId="199" formatCode="0.000000"/>
    <numFmt numFmtId="200" formatCode="0.00000"/>
  </numFmts>
  <fonts count="7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18"/>
      <name val="Times New Roman"/>
      <family val="1"/>
    </font>
    <font>
      <sz val="14"/>
      <color indexed="8"/>
      <name val="Times New Roman"/>
      <family val="1"/>
    </font>
    <font>
      <sz val="16"/>
      <name val="Arial"/>
      <family val="2"/>
    </font>
    <font>
      <sz val="20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9" fillId="0" borderId="0" xfId="55">
      <alignment/>
      <protection/>
    </xf>
    <xf numFmtId="0" fontId="3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17" fontId="9" fillId="0" borderId="0" xfId="55" applyNumberFormat="1" applyBorder="1">
      <alignment/>
      <protection/>
    </xf>
    <xf numFmtId="0" fontId="9" fillId="0" borderId="0" xfId="55" applyBorder="1">
      <alignment/>
      <protection/>
    </xf>
    <xf numFmtId="0" fontId="9" fillId="0" borderId="0" xfId="55" applyBorder="1" applyAlignment="1">
      <alignment/>
      <protection/>
    </xf>
    <xf numFmtId="0" fontId="9" fillId="0" borderId="0" xfId="55" applyFill="1" applyBorder="1" applyAlignment="1">
      <alignment/>
      <protection/>
    </xf>
    <xf numFmtId="0" fontId="9" fillId="0" borderId="12" xfId="55" applyBorder="1" applyAlignment="1">
      <alignment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0" fillId="0" borderId="0" xfId="53" applyFont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left" vertical="center" wrapText="1"/>
      <protection/>
    </xf>
    <xf numFmtId="181" fontId="5" fillId="0" borderId="0" xfId="55" applyNumberFormat="1" applyFont="1" applyBorder="1" applyAlignment="1">
      <alignment horizontal="center" vertical="center"/>
      <protection/>
    </xf>
    <xf numFmtId="3" fontId="5" fillId="0" borderId="0" xfId="55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3" fillId="0" borderId="10" xfId="53" applyFont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center" vertical="center"/>
    </xf>
    <xf numFmtId="0" fontId="3" fillId="0" borderId="0" xfId="53" applyFont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Alignment="1">
      <alignment/>
      <protection/>
    </xf>
    <xf numFmtId="0" fontId="6" fillId="0" borderId="0" xfId="53" applyFont="1">
      <alignment/>
      <protection/>
    </xf>
    <xf numFmtId="49" fontId="68" fillId="0" borderId="10" xfId="53" applyNumberFormat="1" applyFont="1" applyBorder="1" applyAlignment="1">
      <alignment horizontal="center" vertical="center"/>
      <protection/>
    </xf>
    <xf numFmtId="0" fontId="68" fillId="0" borderId="10" xfId="0" applyFont="1" applyBorder="1" applyAlignment="1">
      <alignment vertical="center" wrapText="1"/>
    </xf>
    <xf numFmtId="49" fontId="5" fillId="0" borderId="0" xfId="55" applyNumberFormat="1" applyFont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53" applyFont="1" applyAlignment="1">
      <alignment/>
      <protection/>
    </xf>
    <xf numFmtId="0" fontId="5" fillId="0" borderId="0" xfId="53" applyFont="1" applyBorder="1" applyAlignment="1">
      <alignment vertical="center" wrapText="1"/>
      <protection/>
    </xf>
    <xf numFmtId="0" fontId="7" fillId="0" borderId="0" xfId="0" applyFont="1" applyFill="1" applyAlignment="1">
      <alignment horizontal="right"/>
    </xf>
    <xf numFmtId="0" fontId="12" fillId="0" borderId="0" xfId="53" applyFont="1" applyFill="1" applyAlignment="1">
      <alignment horizontal="left"/>
      <protection/>
    </xf>
    <xf numFmtId="0" fontId="69" fillId="32" borderId="10" xfId="53" applyFont="1" applyFill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15" xfId="0" applyFont="1" applyBorder="1" applyAlignment="1">
      <alignment vertical="center" wrapText="1"/>
    </xf>
    <xf numFmtId="0" fontId="70" fillId="0" borderId="16" xfId="0" applyFont="1" applyBorder="1" applyAlignment="1">
      <alignment vertical="center" wrapText="1"/>
    </xf>
    <xf numFmtId="0" fontId="68" fillId="32" borderId="0" xfId="53" applyFont="1" applyFill="1" applyBorder="1" applyAlignment="1">
      <alignment horizontal="left" vertical="center" wrapText="1"/>
      <protection/>
    </xf>
    <xf numFmtId="0" fontId="68" fillId="32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7" fillId="0" borderId="0" xfId="55" applyFont="1" applyBorder="1" applyAlignment="1">
      <alignment vertical="center"/>
      <protection/>
    </xf>
    <xf numFmtId="0" fontId="16" fillId="0" borderId="0" xfId="55" applyFont="1">
      <alignment/>
      <protection/>
    </xf>
    <xf numFmtId="0" fontId="7" fillId="0" borderId="0" xfId="55" applyFont="1" applyBorder="1">
      <alignment/>
      <protection/>
    </xf>
    <xf numFmtId="0" fontId="1" fillId="0" borderId="10" xfId="53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70" fillId="0" borderId="14" xfId="0" applyFont="1" applyBorder="1" applyAlignment="1">
      <alignment vertical="center" wrapText="1"/>
    </xf>
    <xf numFmtId="0" fontId="15" fillId="0" borderId="0" xfId="0" applyFont="1" applyFill="1" applyAlignment="1">
      <alignment horizontal="left" vertical="center" indent="28"/>
    </xf>
    <xf numFmtId="186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indent="15"/>
    </xf>
    <xf numFmtId="0" fontId="8" fillId="0" borderId="0" xfId="53" applyFont="1" applyAlignment="1">
      <alignment horizontal="center" vertical="center"/>
      <protection/>
    </xf>
    <xf numFmtId="9" fontId="8" fillId="0" borderId="0" xfId="53" applyNumberFormat="1" applyFont="1" applyAlignment="1">
      <alignment horizontal="center" vertical="center"/>
      <protection/>
    </xf>
    <xf numFmtId="0" fontId="69" fillId="0" borderId="14" xfId="53" applyFont="1" applyBorder="1" applyAlignment="1">
      <alignment horizontal="center" vertical="center" wrapText="1"/>
      <protection/>
    </xf>
    <xf numFmtId="0" fontId="69" fillId="0" borderId="17" xfId="53" applyFont="1" applyBorder="1" applyAlignment="1">
      <alignment horizontal="center" vertical="center" wrapText="1"/>
      <protection/>
    </xf>
    <xf numFmtId="0" fontId="69" fillId="0" borderId="10" xfId="53" applyFont="1" applyBorder="1" applyAlignment="1">
      <alignment horizontal="center" vertical="center" wrapText="1"/>
      <protection/>
    </xf>
    <xf numFmtId="0" fontId="19" fillId="33" borderId="0" xfId="55" applyFont="1" applyFill="1" applyProtection="1">
      <alignment/>
      <protection locked="0"/>
    </xf>
    <xf numFmtId="0" fontId="19" fillId="33" borderId="0" xfId="55" applyFont="1" applyFill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center" vertical="center"/>
      <protection locked="0"/>
    </xf>
    <xf numFmtId="0" fontId="2" fillId="0" borderId="18" xfId="55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 applyProtection="1">
      <alignment horizontal="center" vertical="center" wrapText="1"/>
      <protection locked="0"/>
    </xf>
    <xf numFmtId="0" fontId="2" fillId="0" borderId="20" xfId="55" applyFont="1" applyFill="1" applyBorder="1" applyAlignment="1" applyProtection="1">
      <alignment horizontal="center" vertical="center" wrapText="1"/>
      <protection locked="0"/>
    </xf>
    <xf numFmtId="1" fontId="2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22" xfId="55" applyFont="1" applyFill="1" applyBorder="1" applyAlignment="1" applyProtection="1">
      <alignment horizontal="center" vertical="center" wrapText="1"/>
      <protection locked="0"/>
    </xf>
    <xf numFmtId="0" fontId="2" fillId="0" borderId="23" xfId="55" applyFont="1" applyFill="1" applyBorder="1" applyAlignment="1" applyProtection="1">
      <alignment horizontal="center" vertical="top" wrapText="1"/>
      <protection locked="0"/>
    </xf>
    <xf numFmtId="0" fontId="2" fillId="0" borderId="24" xfId="55" applyFont="1" applyFill="1" applyBorder="1" applyAlignment="1" applyProtection="1">
      <alignment horizontal="center" vertical="top" wrapText="1"/>
      <protection locked="0"/>
    </xf>
    <xf numFmtId="0" fontId="2" fillId="0" borderId="25" xfId="55" applyFont="1" applyFill="1" applyBorder="1" applyAlignment="1" applyProtection="1">
      <alignment horizontal="center" vertical="top" wrapText="1"/>
      <protection locked="0"/>
    </xf>
    <xf numFmtId="1" fontId="2" fillId="0" borderId="24" xfId="55" applyNumberFormat="1" applyFont="1" applyFill="1" applyBorder="1" applyAlignment="1" applyProtection="1">
      <alignment horizontal="center" vertical="top" wrapText="1"/>
      <protection locked="0"/>
    </xf>
    <xf numFmtId="0" fontId="2" fillId="0" borderId="0" xfId="55" applyFont="1" applyFill="1" applyBorder="1" applyAlignment="1" applyProtection="1">
      <alignment horizontal="center" vertical="top" wrapText="1"/>
      <protection locked="0"/>
    </xf>
    <xf numFmtId="1" fontId="2" fillId="0" borderId="0" xfId="55" applyNumberFormat="1" applyFont="1" applyFill="1" applyBorder="1" applyAlignment="1" applyProtection="1">
      <alignment horizontal="center" vertical="top" wrapText="1"/>
      <protection locked="0"/>
    </xf>
    <xf numFmtId="0" fontId="2" fillId="0" borderId="0" xfId="55" applyFont="1" applyFill="1" applyBorder="1" applyAlignment="1" applyProtection="1">
      <alignment horizontal="center" vertical="justify" wrapText="1"/>
      <protection locked="0"/>
    </xf>
    <xf numFmtId="0" fontId="2" fillId="0" borderId="0" xfId="55" applyFont="1" applyFill="1" applyAlignment="1" applyProtection="1">
      <alignment horizontal="left" vertical="center"/>
      <protection locked="0"/>
    </xf>
    <xf numFmtId="0" fontId="19" fillId="0" borderId="0" xfId="55" applyFont="1" applyFill="1" applyAlignment="1" applyProtection="1">
      <alignment horizontal="left" vertical="center"/>
      <protection locked="0"/>
    </xf>
    <xf numFmtId="1" fontId="2" fillId="0" borderId="0" xfId="55" applyNumberFormat="1" applyFont="1" applyFill="1" applyAlignment="1" applyProtection="1">
      <alignment vertical="center"/>
      <protection locked="0"/>
    </xf>
    <xf numFmtId="0" fontId="2" fillId="0" borderId="0" xfId="55" applyFont="1" applyFill="1" applyAlignment="1" applyProtection="1">
      <alignment vertical="center" wrapText="1"/>
      <protection locked="0"/>
    </xf>
    <xf numFmtId="49" fontId="2" fillId="0" borderId="0" xfId="55" applyNumberFormat="1" applyFont="1" applyFill="1" applyAlignment="1" applyProtection="1">
      <alignment horizontal="center" vertical="center" wrapText="1"/>
      <protection locked="0"/>
    </xf>
    <xf numFmtId="0" fontId="2" fillId="0" borderId="0" xfId="55" applyFont="1" applyFill="1" applyAlignment="1" applyProtection="1">
      <alignment horizontal="left" vertical="center" wrapText="1"/>
      <protection locked="0"/>
    </xf>
    <xf numFmtId="1" fontId="20" fillId="0" borderId="13" xfId="55" applyNumberFormat="1" applyFont="1" applyFill="1" applyBorder="1" applyAlignment="1" applyProtection="1">
      <alignment horizontal="left" vertical="center" wrapText="1"/>
      <protection locked="0"/>
    </xf>
    <xf numFmtId="1" fontId="20" fillId="0" borderId="0" xfId="55" applyNumberFormat="1" applyFont="1" applyFill="1" applyBorder="1" applyAlignment="1" applyProtection="1">
      <alignment horizontal="left" vertical="center" wrapText="1"/>
      <protection locked="0"/>
    </xf>
    <xf numFmtId="1" fontId="2" fillId="0" borderId="0" xfId="55" applyNumberFormat="1" applyFont="1" applyFill="1" applyAlignment="1" applyProtection="1">
      <alignment horizontal="center" vertical="center" wrapText="1"/>
      <protection locked="0"/>
    </xf>
    <xf numFmtId="0" fontId="2" fillId="33" borderId="0" xfId="55" applyFont="1" applyFill="1" applyAlignment="1" applyProtection="1">
      <alignment horizontal="left" vertical="center"/>
      <protection locked="0"/>
    </xf>
    <xf numFmtId="0" fontId="2" fillId="33" borderId="0" xfId="55" applyFont="1" applyFill="1" applyProtection="1">
      <alignment/>
      <protection locked="0"/>
    </xf>
    <xf numFmtId="0" fontId="19" fillId="33" borderId="0" xfId="55" applyFont="1" applyFill="1" applyAlignment="1" applyProtection="1">
      <alignment horizontal="center"/>
      <protection locked="0"/>
    </xf>
    <xf numFmtId="1" fontId="19" fillId="33" borderId="0" xfId="55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" fillId="0" borderId="0" xfId="55" applyFont="1" applyFill="1" applyBorder="1" applyAlignment="1" applyProtection="1">
      <alignment vertical="center"/>
      <protection locked="0"/>
    </xf>
    <xf numFmtId="1" fontId="2" fillId="0" borderId="25" xfId="55" applyNumberFormat="1" applyFont="1" applyFill="1" applyBorder="1" applyAlignment="1" applyProtection="1">
      <alignment horizontal="center" vertical="top" wrapText="1"/>
      <protection locked="0"/>
    </xf>
    <xf numFmtId="0" fontId="2" fillId="0" borderId="0" xfId="55" applyFont="1" applyFill="1" applyAlignment="1" applyProtection="1">
      <alignment vertical="top" wrapText="1"/>
      <protection/>
    </xf>
    <xf numFmtId="0" fontId="19" fillId="0" borderId="0" xfId="55" applyFont="1" applyFill="1" applyAlignment="1" applyProtection="1">
      <alignment vertical="top"/>
      <protection/>
    </xf>
    <xf numFmtId="1" fontId="2" fillId="0" borderId="0" xfId="55" applyNumberFormat="1" applyFont="1" applyFill="1" applyAlignment="1" applyProtection="1">
      <alignment vertical="top"/>
      <protection/>
    </xf>
    <xf numFmtId="0" fontId="2" fillId="0" borderId="0" xfId="55" applyFont="1" applyFill="1" applyAlignment="1" applyProtection="1">
      <alignment horizontal="center" vertical="top" wrapText="1"/>
      <protection/>
    </xf>
    <xf numFmtId="0" fontId="2" fillId="0" borderId="0" xfId="55" applyFont="1" applyFill="1" applyAlignment="1" applyProtection="1">
      <alignment vertical="top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3" fontId="2" fillId="0" borderId="0" xfId="55" applyNumberFormat="1" applyFont="1" applyFill="1" applyBorder="1" applyAlignment="1" applyProtection="1">
      <alignment horizontal="center" vertical="top" wrapText="1"/>
      <protection locked="0"/>
    </xf>
    <xf numFmtId="182" fontId="2" fillId="0" borderId="0" xfId="55" applyNumberFormat="1" applyFont="1" applyFill="1" applyBorder="1" applyAlignment="1" applyProtection="1">
      <alignment horizontal="center" vertical="top" wrapText="1"/>
      <protection locked="0"/>
    </xf>
    <xf numFmtId="181" fontId="5" fillId="0" borderId="1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0" fillId="0" borderId="25" xfId="53" applyFont="1" applyFill="1" applyBorder="1" applyAlignment="1">
      <alignment horizontal="center" vertical="center"/>
      <protection/>
    </xf>
    <xf numFmtId="186" fontId="14" fillId="0" borderId="25" xfId="53" applyNumberFormat="1" applyFont="1" applyFill="1" applyBorder="1" applyAlignment="1">
      <alignment horizontal="center" vertical="center"/>
      <protection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68" fillId="0" borderId="11" xfId="53" applyNumberFormat="1" applyFont="1" applyBorder="1" applyAlignment="1">
      <alignment horizontal="center" vertical="center"/>
      <protection/>
    </xf>
    <xf numFmtId="0" fontId="68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22" fillId="0" borderId="0" xfId="53" applyFont="1">
      <alignment/>
      <protection/>
    </xf>
    <xf numFmtId="4" fontId="68" fillId="0" borderId="11" xfId="0" applyNumberFormat="1" applyFont="1" applyBorder="1" applyAlignment="1">
      <alignment horizontal="center" vertical="center" wrapText="1"/>
    </xf>
    <xf numFmtId="4" fontId="13" fillId="0" borderId="11" xfId="53" applyNumberFormat="1" applyFont="1" applyFill="1" applyBorder="1" applyAlignment="1">
      <alignment horizontal="center" vertical="center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68" fillId="0" borderId="10" xfId="0" applyNumberFormat="1" applyFont="1" applyBorder="1" applyAlignment="1">
      <alignment horizontal="center" vertical="center" wrapText="1"/>
    </xf>
    <xf numFmtId="4" fontId="5" fillId="0" borderId="10" xfId="53" applyNumberFormat="1" applyFont="1" applyBorder="1" applyAlignment="1">
      <alignment vertical="center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left" vertical="center" wrapText="1"/>
      <protection/>
    </xf>
    <xf numFmtId="4" fontId="13" fillId="0" borderId="10" xfId="53" applyNumberFormat="1" applyFont="1" applyFill="1" applyBorder="1" applyAlignment="1">
      <alignment horizontal="center" vertical="center"/>
      <protection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81" fontId="72" fillId="0" borderId="1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/>
    </xf>
    <xf numFmtId="185" fontId="5" fillId="0" borderId="10" xfId="55" applyNumberFormat="1" applyFont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71" fillId="0" borderId="0" xfId="0" applyNumberFormat="1" applyFont="1" applyFill="1" applyAlignment="1">
      <alignment horizontal="center" vertical="center"/>
    </xf>
    <xf numFmtId="4" fontId="2" fillId="0" borderId="0" xfId="55" applyNumberFormat="1" applyFont="1" applyFill="1" applyAlignment="1" applyProtection="1">
      <alignment horizontal="center" vertical="top" wrapText="1"/>
      <protection locked="0"/>
    </xf>
    <xf numFmtId="4" fontId="2" fillId="0" borderId="0" xfId="55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/>
    </xf>
    <xf numFmtId="4" fontId="74" fillId="0" borderId="0" xfId="0" applyNumberFormat="1" applyFont="1" applyFill="1" applyBorder="1" applyAlignment="1">
      <alignment horizontal="center" vertical="center"/>
    </xf>
    <xf numFmtId="2" fontId="71" fillId="0" borderId="0" xfId="0" applyNumberFormat="1" applyFont="1" applyFill="1" applyAlignment="1">
      <alignment horizontal="center"/>
    </xf>
    <xf numFmtId="0" fontId="7" fillId="0" borderId="0" xfId="53" applyFont="1" applyAlignment="1">
      <alignment horizontal="left" vertical="center" wrapText="1"/>
      <protection/>
    </xf>
    <xf numFmtId="0" fontId="6" fillId="0" borderId="0" xfId="54" applyFont="1">
      <alignment/>
      <protection/>
    </xf>
    <xf numFmtId="10" fontId="23" fillId="0" borderId="10" xfId="54" applyNumberFormat="1" applyFont="1" applyFill="1" applyBorder="1" applyAlignment="1">
      <alignment horizontal="center" vertical="top" wrapText="1"/>
      <protection/>
    </xf>
    <xf numFmtId="0" fontId="23" fillId="0" borderId="10" xfId="54" applyFont="1" applyBorder="1" applyAlignment="1">
      <alignment horizontal="center" wrapText="1"/>
      <protection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83" fontId="23" fillId="0" borderId="10" xfId="54" applyNumberFormat="1" applyFont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49" fontId="69" fillId="0" borderId="10" xfId="53" applyNumberFormat="1" applyFont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 vertical="center" wrapText="1"/>
    </xf>
    <xf numFmtId="0" fontId="69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53" applyFont="1" applyAlignment="1">
      <alignment horizontal="center" vertical="center" wrapText="1"/>
      <protection/>
    </xf>
    <xf numFmtId="0" fontId="70" fillId="0" borderId="14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49" fontId="69" fillId="0" borderId="14" xfId="53" applyNumberFormat="1" applyFont="1" applyBorder="1" applyAlignment="1">
      <alignment horizontal="center" vertical="center" wrapText="1"/>
      <protection/>
    </xf>
    <xf numFmtId="49" fontId="69" fillId="0" borderId="17" xfId="53" applyNumberFormat="1" applyFont="1" applyBorder="1" applyAlignment="1">
      <alignment horizontal="center" vertical="center" wrapText="1"/>
      <protection/>
    </xf>
    <xf numFmtId="0" fontId="69" fillId="0" borderId="14" xfId="53" applyFont="1" applyBorder="1" applyAlignment="1">
      <alignment horizontal="center" vertical="center" wrapText="1"/>
      <protection/>
    </xf>
    <xf numFmtId="0" fontId="69" fillId="0" borderId="17" xfId="53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4" xfId="54" applyFont="1" applyBorder="1" applyAlignment="1">
      <alignment horizontal="center" vertical="top" wrapText="1"/>
      <protection/>
    </xf>
    <xf numFmtId="0" fontId="3" fillId="0" borderId="11" xfId="54" applyFont="1" applyBorder="1" applyAlignment="1">
      <alignment horizontal="center" vertical="top" wrapText="1"/>
      <protection/>
    </xf>
    <xf numFmtId="0" fontId="24" fillId="0" borderId="14" xfId="54" applyFont="1" applyFill="1" applyBorder="1" applyAlignment="1">
      <alignment horizontal="center" vertical="top" wrapText="1"/>
      <protection/>
    </xf>
    <xf numFmtId="0" fontId="24" fillId="0" borderId="11" xfId="54" applyFont="1" applyFill="1" applyBorder="1" applyAlignment="1">
      <alignment horizontal="center" vertical="top" wrapText="1"/>
      <protection/>
    </xf>
    <xf numFmtId="0" fontId="23" fillId="0" borderId="14" xfId="54" applyFont="1" applyBorder="1" applyAlignment="1">
      <alignment horizontal="center" vertical="center" wrapText="1"/>
      <protection/>
    </xf>
    <xf numFmtId="0" fontId="23" fillId="0" borderId="17" xfId="54" applyFont="1" applyBorder="1" applyAlignment="1">
      <alignment horizontal="center" vertical="center" wrapText="1"/>
      <protection/>
    </xf>
    <xf numFmtId="0" fontId="23" fillId="0" borderId="11" xfId="54" applyFont="1" applyBorder="1" applyAlignment="1">
      <alignment horizontal="center" vertical="center" wrapText="1"/>
      <protection/>
    </xf>
    <xf numFmtId="0" fontId="23" fillId="0" borderId="14" xfId="54" applyFont="1" applyBorder="1" applyAlignment="1">
      <alignment horizontal="center" vertical="top" wrapText="1"/>
      <protection/>
    </xf>
    <xf numFmtId="0" fontId="23" fillId="0" borderId="17" xfId="54" applyFont="1" applyBorder="1" applyAlignment="1">
      <alignment horizontal="center" vertical="top" wrapText="1"/>
      <protection/>
    </xf>
    <xf numFmtId="0" fontId="23" fillId="0" borderId="11" xfId="54" applyFont="1" applyBorder="1" applyAlignment="1">
      <alignment horizontal="center" vertical="top" wrapText="1"/>
      <protection/>
    </xf>
    <xf numFmtId="0" fontId="23" fillId="0" borderId="26" xfId="54" applyFont="1" applyBorder="1" applyAlignment="1">
      <alignment horizontal="center" vertical="top" wrapText="1"/>
      <protection/>
    </xf>
    <xf numFmtId="0" fontId="23" fillId="0" borderId="27" xfId="54" applyFont="1" applyBorder="1" applyAlignment="1">
      <alignment horizontal="center" vertical="top" wrapText="1"/>
      <protection/>
    </xf>
    <xf numFmtId="0" fontId="23" fillId="0" borderId="28" xfId="54" applyFont="1" applyBorder="1" applyAlignment="1">
      <alignment horizontal="center" vertical="top" wrapText="1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26" xfId="54" applyFont="1" applyBorder="1" applyAlignment="1">
      <alignment horizontal="center" vertical="center" wrapText="1"/>
      <protection/>
    </xf>
    <xf numFmtId="0" fontId="23" fillId="0" borderId="27" xfId="54" applyFont="1" applyBorder="1" applyAlignment="1">
      <alignment horizontal="center" vertical="center" wrapText="1"/>
      <protection/>
    </xf>
    <xf numFmtId="0" fontId="23" fillId="0" borderId="28" xfId="54" applyFont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top" wrapText="1"/>
      <protection/>
    </xf>
    <xf numFmtId="16" fontId="5" fillId="0" borderId="10" xfId="55" applyNumberFormat="1" applyFont="1" applyBorder="1" applyAlignment="1">
      <alignment horizontal="left" vertical="center" wrapText="1"/>
      <protection/>
    </xf>
    <xf numFmtId="49" fontId="5" fillId="0" borderId="14" xfId="55" applyNumberFormat="1" applyFont="1" applyBorder="1" applyAlignment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185" fontId="1" fillId="0" borderId="14" xfId="55" applyNumberFormat="1" applyFont="1" applyBorder="1" applyAlignment="1">
      <alignment horizontal="center" vertical="center"/>
      <protection/>
    </xf>
    <xf numFmtId="185" fontId="1" fillId="0" borderId="11" xfId="55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55" applyFont="1" applyFill="1" applyAlignment="1" applyProtection="1">
      <alignment horizontal="center" vertical="center"/>
      <protection locked="0"/>
    </xf>
    <xf numFmtId="0" fontId="21" fillId="0" borderId="13" xfId="55" applyFont="1" applyFill="1" applyBorder="1" applyAlignment="1" applyProtection="1">
      <alignment horizontal="center" vertical="center" wrapText="1"/>
      <protection locked="0"/>
    </xf>
    <xf numFmtId="0" fontId="2" fillId="0" borderId="29" xfId="55" applyFont="1" applyFill="1" applyBorder="1" applyAlignment="1" applyProtection="1">
      <alignment horizontal="center" vertical="center" wrapText="1"/>
      <protection locked="0"/>
    </xf>
    <xf numFmtId="0" fontId="2" fillId="0" borderId="19" xfId="55" applyFont="1" applyFill="1" applyBorder="1" applyAlignment="1" applyProtection="1">
      <alignment horizontal="center" vertical="center" wrapText="1"/>
      <protection locked="0"/>
    </xf>
    <xf numFmtId="0" fontId="2" fillId="0" borderId="30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31" xfId="55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 locked="0"/>
    </xf>
    <xf numFmtId="0" fontId="2" fillId="0" borderId="21" xfId="55" applyFont="1" applyFill="1" applyBorder="1" applyAlignment="1" applyProtection="1">
      <alignment horizontal="center" vertical="center" wrapText="1"/>
      <protection locked="0"/>
    </xf>
    <xf numFmtId="0" fontId="2" fillId="0" borderId="32" xfId="55" applyFont="1" applyFill="1" applyBorder="1" applyAlignment="1" applyProtection="1">
      <alignment horizontal="center" vertical="center" wrapText="1"/>
      <protection locked="0"/>
    </xf>
    <xf numFmtId="0" fontId="2" fillId="0" borderId="33" xfId="55" applyFont="1" applyFill="1" applyBorder="1" applyAlignment="1" applyProtection="1">
      <alignment horizontal="center" vertical="center" wrapText="1"/>
      <protection locked="0"/>
    </xf>
    <xf numFmtId="1" fontId="2" fillId="0" borderId="34" xfId="55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55" applyNumberFormat="1" applyFont="1" applyFill="1" applyBorder="1" applyAlignment="1" applyProtection="1">
      <alignment horizontal="center" vertical="center" wrapText="1"/>
      <protection locked="0"/>
    </xf>
    <xf numFmtId="1" fontId="2" fillId="0" borderId="24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55" applyFont="1" applyFill="1" applyBorder="1" applyAlignment="1" applyProtection="1">
      <alignment horizontal="center" vertical="center" wrapText="1"/>
      <protection locked="0"/>
    </xf>
    <xf numFmtId="0" fontId="2" fillId="0" borderId="34" xfId="55" applyFont="1" applyFill="1" applyBorder="1" applyAlignment="1" applyProtection="1">
      <alignment horizontal="center" vertical="center" wrapText="1"/>
      <protection locked="0"/>
    </xf>
    <xf numFmtId="0" fontId="2" fillId="0" borderId="23" xfId="55" applyFont="1" applyFill="1" applyBorder="1" applyAlignment="1" applyProtection="1">
      <alignment horizontal="center" vertical="center" wrapText="1"/>
      <protection locked="0"/>
    </xf>
    <xf numFmtId="0" fontId="2" fillId="0" borderId="24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Alignment="1" applyProtection="1">
      <alignment horizontal="left" vertical="center" wrapText="1"/>
      <protection locked="0"/>
    </xf>
    <xf numFmtId="0" fontId="5" fillId="0" borderId="13" xfId="55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2" fillId="0" borderId="0" xfId="55" applyFont="1" applyFill="1" applyAlignment="1" applyProtection="1">
      <alignment horizontal="center" vertical="center" wrapText="1"/>
      <protection locked="0"/>
    </xf>
    <xf numFmtId="0" fontId="8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70" zoomScaleNormal="70" zoomScaleSheetLayoutView="70" workbookViewId="0" topLeftCell="A25">
      <selection activeCell="D36" sqref="D36"/>
    </sheetView>
  </sheetViews>
  <sheetFormatPr defaultColWidth="9.140625" defaultRowHeight="12.75"/>
  <cols>
    <col min="1" max="1" width="8.00390625" style="35" customWidth="1"/>
    <col min="2" max="2" width="30.7109375" style="35" customWidth="1"/>
    <col min="3" max="3" width="11.7109375" style="35" customWidth="1"/>
    <col min="4" max="4" width="94.57421875" style="36" customWidth="1"/>
    <col min="5" max="5" width="21.421875" style="35" customWidth="1"/>
    <col min="6" max="6" width="13.140625" style="35" customWidth="1"/>
    <col min="7" max="16384" width="9.140625" style="35" customWidth="1"/>
  </cols>
  <sheetData>
    <row r="1" ht="26.25">
      <c r="D1" s="91" t="s">
        <v>1</v>
      </c>
    </row>
    <row r="2" ht="26.25">
      <c r="D2" s="91" t="s">
        <v>2</v>
      </c>
    </row>
    <row r="3" ht="26.25">
      <c r="D3" s="91" t="s">
        <v>3</v>
      </c>
    </row>
    <row r="4" ht="26.25">
      <c r="D4" s="91" t="s">
        <v>4</v>
      </c>
    </row>
    <row r="5" ht="26.25">
      <c r="D5" s="91" t="s">
        <v>182</v>
      </c>
    </row>
    <row r="6" ht="26.25">
      <c r="D6" s="91" t="s">
        <v>190</v>
      </c>
    </row>
    <row r="7" spans="1:6" ht="15">
      <c r="A7" s="37"/>
      <c r="B7" s="37"/>
      <c r="C7" s="37"/>
      <c r="D7" s="67"/>
      <c r="E7" s="37"/>
      <c r="F7" s="37"/>
    </row>
    <row r="8" spans="1:8" ht="26.25">
      <c r="A8" s="197" t="s">
        <v>81</v>
      </c>
      <c r="B8" s="197"/>
      <c r="C8" s="197"/>
      <c r="D8" s="197"/>
      <c r="E8" s="197"/>
      <c r="F8" s="197"/>
      <c r="G8" s="38"/>
      <c r="H8" s="38"/>
    </row>
    <row r="9" spans="1:8" ht="26.25">
      <c r="A9" s="197" t="s">
        <v>118</v>
      </c>
      <c r="B9" s="197"/>
      <c r="C9" s="197"/>
      <c r="D9" s="197"/>
      <c r="E9" s="197"/>
      <c r="F9" s="197"/>
      <c r="G9" s="38"/>
      <c r="H9" s="38"/>
    </row>
    <row r="10" spans="1:8" ht="26.25">
      <c r="A10" s="197" t="s">
        <v>82</v>
      </c>
      <c r="B10" s="197"/>
      <c r="C10" s="197"/>
      <c r="D10" s="197"/>
      <c r="E10" s="197"/>
      <c r="F10" s="197"/>
      <c r="G10" s="38"/>
      <c r="H10" s="38"/>
    </row>
    <row r="11" spans="1:8" ht="25.5">
      <c r="A11" s="198" t="s">
        <v>105</v>
      </c>
      <c r="B11" s="198"/>
      <c r="C11" s="198"/>
      <c r="D11" s="198"/>
      <c r="E11" s="198"/>
      <c r="F11" s="198"/>
      <c r="G11" s="39"/>
      <c r="H11" s="39"/>
    </row>
    <row r="12" spans="1:6" ht="18">
      <c r="A12" s="61"/>
      <c r="B12" s="61"/>
      <c r="C12" s="61"/>
      <c r="D12" s="61"/>
      <c r="E12" s="61"/>
      <c r="F12" s="61"/>
    </row>
    <row r="13" spans="1:6" ht="82.5" customHeight="1">
      <c r="A13" s="71" t="s">
        <v>44</v>
      </c>
      <c r="B13" s="71" t="s">
        <v>83</v>
      </c>
      <c r="C13" s="71" t="s">
        <v>84</v>
      </c>
      <c r="D13" s="71" t="s">
        <v>62</v>
      </c>
      <c r="E13" s="71" t="s">
        <v>85</v>
      </c>
      <c r="F13" s="71" t="s">
        <v>86</v>
      </c>
    </row>
    <row r="14" spans="1:6" ht="20.25">
      <c r="A14" s="71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</row>
    <row r="15" spans="1:6" ht="121.5">
      <c r="A15" s="193" t="s">
        <v>104</v>
      </c>
      <c r="B15" s="195" t="s">
        <v>109</v>
      </c>
      <c r="C15" s="195" t="s">
        <v>102</v>
      </c>
      <c r="D15" s="90" t="s">
        <v>157</v>
      </c>
      <c r="E15" s="96" t="s">
        <v>106</v>
      </c>
      <c r="F15" s="98">
        <v>30</v>
      </c>
    </row>
    <row r="16" spans="1:6" ht="81">
      <c r="A16" s="193"/>
      <c r="B16" s="195"/>
      <c r="C16" s="195"/>
      <c r="D16" s="73" t="s">
        <v>158</v>
      </c>
      <c r="E16" s="98" t="s">
        <v>115</v>
      </c>
      <c r="F16" s="97">
        <v>25</v>
      </c>
    </row>
    <row r="17" spans="1:6" ht="60.75">
      <c r="A17" s="202" t="s">
        <v>111</v>
      </c>
      <c r="B17" s="200" t="s">
        <v>110</v>
      </c>
      <c r="C17" s="204" t="s">
        <v>102</v>
      </c>
      <c r="D17" s="75" t="s">
        <v>159</v>
      </c>
      <c r="E17" s="96" t="s">
        <v>106</v>
      </c>
      <c r="F17" s="96">
        <v>15</v>
      </c>
    </row>
    <row r="18" spans="1:6" ht="40.5">
      <c r="A18" s="203"/>
      <c r="B18" s="201"/>
      <c r="C18" s="205"/>
      <c r="D18" s="74" t="s">
        <v>160</v>
      </c>
      <c r="E18" s="96" t="s">
        <v>115</v>
      </c>
      <c r="F18" s="96">
        <v>10</v>
      </c>
    </row>
    <row r="19" spans="1:6" ht="263.25">
      <c r="A19" s="193" t="s">
        <v>112</v>
      </c>
      <c r="B19" s="194" t="s">
        <v>113</v>
      </c>
      <c r="C19" s="195" t="s">
        <v>114</v>
      </c>
      <c r="D19" s="76" t="s">
        <v>161</v>
      </c>
      <c r="E19" s="96" t="s">
        <v>106</v>
      </c>
      <c r="F19" s="96">
        <v>60</v>
      </c>
    </row>
    <row r="20" spans="1:6" ht="40.5">
      <c r="A20" s="193"/>
      <c r="B20" s="194"/>
      <c r="C20" s="195"/>
      <c r="D20" s="77" t="s">
        <v>162</v>
      </c>
      <c r="E20" s="137" t="s">
        <v>115</v>
      </c>
      <c r="F20" s="138">
        <v>10</v>
      </c>
    </row>
    <row r="21" spans="1:6" ht="202.5">
      <c r="A21" s="196">
        <v>11</v>
      </c>
      <c r="B21" s="196" t="s">
        <v>140</v>
      </c>
      <c r="C21" s="196" t="s">
        <v>114</v>
      </c>
      <c r="D21" s="140" t="s">
        <v>163</v>
      </c>
      <c r="E21" s="141" t="s">
        <v>106</v>
      </c>
      <c r="F21" s="139">
        <v>25</v>
      </c>
    </row>
    <row r="22" spans="1:6" ht="60.75">
      <c r="A22" s="196"/>
      <c r="B22" s="196"/>
      <c r="C22" s="196"/>
      <c r="D22" s="140" t="s">
        <v>165</v>
      </c>
      <c r="E22" s="139" t="s">
        <v>164</v>
      </c>
      <c r="F22" s="139">
        <v>25</v>
      </c>
    </row>
    <row r="23" spans="1:6" ht="20.25">
      <c r="A23" s="72"/>
      <c r="B23" s="72"/>
      <c r="C23" s="72"/>
      <c r="D23" s="72"/>
      <c r="E23" s="72"/>
      <c r="F23" s="72"/>
    </row>
    <row r="24" spans="1:6" ht="20.25">
      <c r="A24" s="72"/>
      <c r="B24" s="206" t="s">
        <v>87</v>
      </c>
      <c r="C24" s="206"/>
      <c r="D24" s="184"/>
      <c r="E24" s="199" t="s">
        <v>191</v>
      </c>
      <c r="F24" s="199"/>
    </row>
    <row r="25" spans="1:6" ht="52.5" customHeight="1">
      <c r="A25" s="72"/>
      <c r="B25" s="206"/>
      <c r="C25" s="206"/>
      <c r="D25" s="184"/>
      <c r="E25" s="199"/>
      <c r="F25" s="199"/>
    </row>
    <row r="26" spans="1:6" ht="20.25">
      <c r="A26" s="72"/>
      <c r="B26" s="184"/>
      <c r="C26" s="184"/>
      <c r="D26" s="184"/>
      <c r="E26" s="184"/>
      <c r="F26" s="184"/>
    </row>
    <row r="27" spans="1:6" ht="69.75" customHeight="1">
      <c r="A27" s="72"/>
      <c r="B27" s="206" t="s">
        <v>116</v>
      </c>
      <c r="C27" s="206"/>
      <c r="D27" s="184"/>
      <c r="E27" s="199" t="s">
        <v>192</v>
      </c>
      <c r="F27" s="199"/>
    </row>
    <row r="28" spans="1:6" ht="18">
      <c r="A28" s="61"/>
      <c r="B28" s="61"/>
      <c r="C28" s="61"/>
      <c r="D28" s="61"/>
      <c r="E28" s="61"/>
      <c r="F28" s="61"/>
    </row>
    <row r="29" spans="1:6" ht="18">
      <c r="A29" s="61"/>
      <c r="B29" s="61"/>
      <c r="C29" s="61"/>
      <c r="D29" s="61"/>
      <c r="E29" s="61"/>
      <c r="F29" s="61"/>
    </row>
    <row r="30" spans="1:6" ht="18">
      <c r="A30" s="61"/>
      <c r="B30" s="61"/>
      <c r="C30" s="61"/>
      <c r="D30" s="61"/>
      <c r="E30" s="61"/>
      <c r="F30" s="61"/>
    </row>
    <row r="31" spans="1:6" ht="18">
      <c r="A31" s="61"/>
      <c r="B31" s="61"/>
      <c r="C31" s="61"/>
      <c r="D31" s="61"/>
      <c r="E31" s="61"/>
      <c r="F31" s="61"/>
    </row>
    <row r="32" spans="1:6" ht="18">
      <c r="A32" s="61"/>
      <c r="B32" s="61"/>
      <c r="C32" s="61"/>
      <c r="D32" s="61"/>
      <c r="E32" s="61"/>
      <c r="F32" s="61"/>
    </row>
    <row r="33" spans="1:6" ht="18">
      <c r="A33" s="61"/>
      <c r="B33" s="61"/>
      <c r="C33" s="61"/>
      <c r="D33" s="61"/>
      <c r="E33" s="61"/>
      <c r="F33" s="61"/>
    </row>
    <row r="34" spans="1:6" ht="18">
      <c r="A34" s="61"/>
      <c r="B34" s="61"/>
      <c r="C34" s="61"/>
      <c r="D34" s="61"/>
      <c r="E34" s="61"/>
      <c r="F34" s="61"/>
    </row>
    <row r="35" spans="1:6" ht="18">
      <c r="A35" s="61"/>
      <c r="B35" s="61"/>
      <c r="C35" s="61"/>
      <c r="D35" s="61"/>
      <c r="E35" s="61"/>
      <c r="F35" s="61"/>
    </row>
    <row r="36" spans="1:6" ht="18">
      <c r="A36" s="61"/>
      <c r="B36" s="61"/>
      <c r="C36" s="61"/>
      <c r="D36" s="61"/>
      <c r="E36" s="61"/>
      <c r="F36" s="61"/>
    </row>
    <row r="37" spans="1:6" ht="18">
      <c r="A37" s="61"/>
      <c r="B37" s="61"/>
      <c r="C37" s="61"/>
      <c r="D37" s="61"/>
      <c r="E37" s="61"/>
      <c r="F37" s="61"/>
    </row>
    <row r="38" spans="1:6" ht="18">
      <c r="A38" s="61"/>
      <c r="B38" s="61"/>
      <c r="C38" s="61"/>
      <c r="D38" s="61"/>
      <c r="E38" s="61"/>
      <c r="F38" s="61"/>
    </row>
    <row r="39" spans="1:6" ht="18">
      <c r="A39" s="61"/>
      <c r="B39" s="61"/>
      <c r="C39" s="61"/>
      <c r="D39" s="61"/>
      <c r="E39" s="61"/>
      <c r="F39" s="61"/>
    </row>
    <row r="40" spans="1:6" ht="18">
      <c r="A40" s="61"/>
      <c r="B40" s="61"/>
      <c r="C40" s="61"/>
      <c r="D40" s="61"/>
      <c r="E40" s="61"/>
      <c r="F40" s="61"/>
    </row>
    <row r="41" spans="1:6" ht="18">
      <c r="A41" s="61"/>
      <c r="B41" s="61"/>
      <c r="C41" s="61"/>
      <c r="D41" s="61"/>
      <c r="E41" s="61"/>
      <c r="F41" s="61"/>
    </row>
    <row r="42" spans="1:6" ht="18">
      <c r="A42" s="61"/>
      <c r="B42" s="61"/>
      <c r="C42" s="61"/>
      <c r="D42" s="61"/>
      <c r="E42" s="61"/>
      <c r="F42" s="61"/>
    </row>
    <row r="43" spans="1:6" ht="18">
      <c r="A43" s="61"/>
      <c r="B43" s="61"/>
      <c r="C43" s="61"/>
      <c r="D43" s="61"/>
      <c r="E43" s="61"/>
      <c r="F43" s="61"/>
    </row>
    <row r="44" spans="1:6" ht="18">
      <c r="A44" s="61"/>
      <c r="B44" s="61"/>
      <c r="C44" s="61"/>
      <c r="D44" s="61"/>
      <c r="E44" s="61"/>
      <c r="F44" s="61"/>
    </row>
    <row r="45" spans="1:6" ht="18">
      <c r="A45" s="61"/>
      <c r="B45" s="61"/>
      <c r="C45" s="61"/>
      <c r="D45" s="61"/>
      <c r="E45" s="61"/>
      <c r="F45" s="61"/>
    </row>
    <row r="46" spans="1:6" ht="18">
      <c r="A46" s="61"/>
      <c r="B46" s="61"/>
      <c r="C46" s="61"/>
      <c r="D46" s="61"/>
      <c r="E46" s="61"/>
      <c r="F46" s="61"/>
    </row>
  </sheetData>
  <sheetProtection/>
  <mergeCells count="20">
    <mergeCell ref="B21:B22"/>
    <mergeCell ref="C21:C22"/>
    <mergeCell ref="E27:F27"/>
    <mergeCell ref="A15:A16"/>
    <mergeCell ref="B17:B18"/>
    <mergeCell ref="A17:A18"/>
    <mergeCell ref="C17:C18"/>
    <mergeCell ref="B27:C27"/>
    <mergeCell ref="E24:F25"/>
    <mergeCell ref="B24:C25"/>
    <mergeCell ref="A19:A20"/>
    <mergeCell ref="B19:B20"/>
    <mergeCell ref="C19:C20"/>
    <mergeCell ref="A21:A22"/>
    <mergeCell ref="A8:F8"/>
    <mergeCell ref="A9:F9"/>
    <mergeCell ref="A10:F10"/>
    <mergeCell ref="A11:F11"/>
    <mergeCell ref="C15:C16"/>
    <mergeCell ref="B15:B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1" r:id="rId1"/>
  <rowBreaks count="1" manualBreakCount="1">
    <brk id="2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Normal="89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4.00390625" style="0" bestFit="1" customWidth="1"/>
    <col min="4" max="4" width="2.8515625" style="0" hidden="1" customWidth="1"/>
    <col min="5" max="5" width="3.421875" style="0" hidden="1" customWidth="1"/>
    <col min="6" max="6" width="2.57421875" style="0" hidden="1" customWidth="1"/>
    <col min="7" max="7" width="69.140625" style="0" customWidth="1"/>
    <col min="8" max="8" width="11.8515625" style="0" customWidth="1"/>
    <col min="9" max="9" width="11.7109375" style="0" customWidth="1"/>
    <col min="10" max="10" width="10.28125" style="0" customWidth="1"/>
    <col min="11" max="11" width="11.421875" style="0" customWidth="1"/>
    <col min="12" max="12" width="9.57421875" style="0" customWidth="1"/>
    <col min="13" max="13" width="13.28125" style="0" customWidth="1"/>
    <col min="14" max="14" width="13.8515625" style="0" customWidth="1"/>
  </cols>
  <sheetData>
    <row r="1" spans="1:14" ht="15.75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4.25" customHeight="1">
      <c r="A2" s="238" t="s">
        <v>156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ht="41.25" customHeight="1">
      <c r="A3" s="260" t="s">
        <v>178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ht="50.25" customHeight="1">
      <c r="A4" s="239" t="s">
        <v>155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4" ht="15.75">
      <c r="A5" s="238" t="s">
        <v>148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4" ht="12" customHeight="1">
      <c r="A6" s="130"/>
      <c r="B6" s="130"/>
      <c r="C6" s="130"/>
      <c r="D6" s="130"/>
      <c r="E6" s="130"/>
      <c r="F6" s="130"/>
      <c r="G6" s="130"/>
      <c r="H6" s="101"/>
      <c r="I6" s="101"/>
      <c r="J6" s="101"/>
      <c r="K6" s="101"/>
      <c r="L6" s="101"/>
      <c r="M6" s="101"/>
      <c r="N6" s="101"/>
    </row>
    <row r="7" spans="1:14" ht="8.25" customHeight="1" thickBot="1">
      <c r="A7" s="101"/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2"/>
    </row>
    <row r="8" spans="1:14" s="100" customFormat="1" ht="17.25" customHeight="1" thickBot="1">
      <c r="A8" s="240" t="s">
        <v>44</v>
      </c>
      <c r="B8" s="241"/>
      <c r="C8" s="241"/>
      <c r="D8" s="103"/>
      <c r="E8" s="103"/>
      <c r="F8" s="104"/>
      <c r="G8" s="240" t="s">
        <v>128</v>
      </c>
      <c r="H8" s="246" t="s">
        <v>84</v>
      </c>
      <c r="I8" s="249" t="s">
        <v>129</v>
      </c>
      <c r="J8" s="250"/>
      <c r="K8" s="250"/>
      <c r="L8" s="250"/>
      <c r="M8" s="246" t="s">
        <v>149</v>
      </c>
      <c r="N8" s="246" t="s">
        <v>150</v>
      </c>
    </row>
    <row r="9" spans="1:14" s="100" customFormat="1" ht="24.75" customHeight="1" thickBot="1">
      <c r="A9" s="242"/>
      <c r="B9" s="243"/>
      <c r="C9" s="243"/>
      <c r="D9" s="106"/>
      <c r="E9" s="106"/>
      <c r="F9" s="107"/>
      <c r="G9" s="242"/>
      <c r="H9" s="247"/>
      <c r="I9" s="249" t="s">
        <v>130</v>
      </c>
      <c r="J9" s="251"/>
      <c r="K9" s="240" t="s">
        <v>151</v>
      </c>
      <c r="L9" s="252"/>
      <c r="M9" s="247"/>
      <c r="N9" s="247"/>
    </row>
    <row r="10" spans="1:14" s="100" customFormat="1" ht="32.25" thickBot="1">
      <c r="A10" s="244"/>
      <c r="B10" s="245"/>
      <c r="C10" s="245"/>
      <c r="D10" s="106"/>
      <c r="E10" s="106"/>
      <c r="F10" s="107"/>
      <c r="G10" s="244"/>
      <c r="H10" s="248"/>
      <c r="I10" s="105" t="s">
        <v>131</v>
      </c>
      <c r="J10" s="105" t="s">
        <v>132</v>
      </c>
      <c r="K10" s="105" t="s">
        <v>131</v>
      </c>
      <c r="L10" s="105" t="s">
        <v>132</v>
      </c>
      <c r="M10" s="248"/>
      <c r="N10" s="248"/>
    </row>
    <row r="11" spans="1:14" ht="16.5" thickBot="1">
      <c r="A11" s="253">
        <v>1</v>
      </c>
      <c r="B11" s="254"/>
      <c r="C11" s="255"/>
      <c r="D11" s="108"/>
      <c r="E11" s="108"/>
      <c r="F11" s="109"/>
      <c r="G11" s="110">
        <v>2</v>
      </c>
      <c r="H11" s="110">
        <v>3</v>
      </c>
      <c r="I11" s="111">
        <v>4</v>
      </c>
      <c r="J11" s="111">
        <v>5</v>
      </c>
      <c r="K11" s="109">
        <v>6</v>
      </c>
      <c r="L11" s="109">
        <v>7</v>
      </c>
      <c r="M11" s="109">
        <v>8</v>
      </c>
      <c r="N11" s="131">
        <v>9</v>
      </c>
    </row>
    <row r="12" spans="1:14" ht="18" customHeight="1">
      <c r="A12" s="132" t="s">
        <v>133</v>
      </c>
      <c r="B12" s="133"/>
      <c r="C12" s="133"/>
      <c r="D12" s="134"/>
      <c r="E12" s="134"/>
      <c r="F12" s="134"/>
      <c r="G12" s="132" t="s">
        <v>109</v>
      </c>
      <c r="H12" s="135" t="s">
        <v>134</v>
      </c>
      <c r="I12" s="179">
        <f>'ПК ин. пост.'!C27</f>
        <v>8.4</v>
      </c>
      <c r="J12" s="179"/>
      <c r="K12" s="180">
        <f>'ПК ин. пост.'!C28</f>
        <v>8</v>
      </c>
      <c r="L12" s="142"/>
      <c r="M12" s="143">
        <f>I12/K12*100</f>
        <v>105</v>
      </c>
      <c r="N12" s="113"/>
    </row>
    <row r="13" spans="1:14" ht="15.75">
      <c r="A13" s="132" t="s">
        <v>8</v>
      </c>
      <c r="B13" s="136"/>
      <c r="C13" s="133"/>
      <c r="D13" s="134"/>
      <c r="E13" s="134"/>
      <c r="F13" s="134"/>
      <c r="G13" s="132" t="s">
        <v>110</v>
      </c>
      <c r="H13" s="135" t="s">
        <v>134</v>
      </c>
      <c r="I13" s="179">
        <f>'ПК ин. пост.'!D27</f>
        <v>3.9</v>
      </c>
      <c r="J13" s="179"/>
      <c r="K13" s="180">
        <f>'ПК ин. пост.'!D28</f>
        <v>3.7</v>
      </c>
      <c r="L13" s="142"/>
      <c r="M13" s="143">
        <f>I13/K13*100</f>
        <v>105.40540540540539</v>
      </c>
      <c r="N13" s="113"/>
    </row>
    <row r="14" spans="1:14" ht="34.5" customHeight="1">
      <c r="A14" s="132" t="s">
        <v>0</v>
      </c>
      <c r="B14" s="136"/>
      <c r="C14" s="133"/>
      <c r="D14" s="134"/>
      <c r="E14" s="134"/>
      <c r="F14" s="134"/>
      <c r="G14" s="132" t="s">
        <v>113</v>
      </c>
      <c r="H14" s="135" t="s">
        <v>114</v>
      </c>
      <c r="I14" s="179">
        <f>'ПК ин. пост.'!E27</f>
        <v>11.5</v>
      </c>
      <c r="J14" s="179"/>
      <c r="K14" s="180">
        <f>'ПК ин. пост.'!E28</f>
        <v>11</v>
      </c>
      <c r="L14" s="142"/>
      <c r="M14" s="143">
        <f>I14/K14*100</f>
        <v>104.54545454545455</v>
      </c>
      <c r="N14" s="113"/>
    </row>
    <row r="15" spans="1:14" ht="31.5" hidden="1">
      <c r="A15" s="132" t="s">
        <v>11</v>
      </c>
      <c r="B15" s="136"/>
      <c r="C15" s="133"/>
      <c r="D15" s="134"/>
      <c r="E15" s="134"/>
      <c r="F15" s="134"/>
      <c r="G15" s="132" t="s">
        <v>135</v>
      </c>
      <c r="H15" s="135" t="s">
        <v>114</v>
      </c>
      <c r="I15" s="179"/>
      <c r="J15" s="179"/>
      <c r="K15" s="180"/>
      <c r="L15" s="142"/>
      <c r="M15" s="143" t="e">
        <f aca="true" t="shared" si="0" ref="M15:M22">I15/K15*100</f>
        <v>#DIV/0!</v>
      </c>
      <c r="N15" s="113"/>
    </row>
    <row r="16" spans="1:14" ht="31.5" hidden="1">
      <c r="A16" s="132" t="s">
        <v>13</v>
      </c>
      <c r="B16" s="136"/>
      <c r="C16" s="133"/>
      <c r="D16" s="134"/>
      <c r="E16" s="134"/>
      <c r="F16" s="134"/>
      <c r="G16" s="132" t="s">
        <v>136</v>
      </c>
      <c r="H16" s="135" t="s">
        <v>114</v>
      </c>
      <c r="I16" s="179"/>
      <c r="J16" s="179"/>
      <c r="K16" s="180"/>
      <c r="L16" s="142"/>
      <c r="M16" s="143" t="e">
        <f t="shared" si="0"/>
        <v>#DIV/0!</v>
      </c>
      <c r="N16" s="113"/>
    </row>
    <row r="17" spans="1:14" ht="63" hidden="1">
      <c r="A17" s="132" t="s">
        <v>16</v>
      </c>
      <c r="B17" s="136"/>
      <c r="C17" s="133"/>
      <c r="D17" s="134"/>
      <c r="E17" s="134"/>
      <c r="F17" s="134"/>
      <c r="G17" s="132" t="s">
        <v>152</v>
      </c>
      <c r="H17" s="135" t="s">
        <v>114</v>
      </c>
      <c r="I17" s="179"/>
      <c r="J17" s="179"/>
      <c r="K17" s="180"/>
      <c r="L17" s="142"/>
      <c r="M17" s="143" t="e">
        <f t="shared" si="0"/>
        <v>#DIV/0!</v>
      </c>
      <c r="N17" s="113"/>
    </row>
    <row r="18" spans="1:14" ht="31.5" hidden="1">
      <c r="A18" s="132" t="s">
        <v>18</v>
      </c>
      <c r="B18" s="136"/>
      <c r="C18" s="133"/>
      <c r="D18" s="134"/>
      <c r="E18" s="134"/>
      <c r="F18" s="134"/>
      <c r="G18" s="132" t="s">
        <v>137</v>
      </c>
      <c r="H18" s="135" t="s">
        <v>114</v>
      </c>
      <c r="I18" s="179"/>
      <c r="J18" s="179"/>
      <c r="K18" s="180"/>
      <c r="L18" s="142"/>
      <c r="M18" s="143" t="e">
        <f t="shared" si="0"/>
        <v>#DIV/0!</v>
      </c>
      <c r="N18" s="113"/>
    </row>
    <row r="19" spans="1:14" ht="51.75" customHeight="1" hidden="1">
      <c r="A19" s="132" t="s">
        <v>20</v>
      </c>
      <c r="B19" s="136"/>
      <c r="C19" s="133"/>
      <c r="D19" s="134"/>
      <c r="E19" s="134"/>
      <c r="F19" s="134"/>
      <c r="G19" s="132" t="s">
        <v>153</v>
      </c>
      <c r="H19" s="135" t="s">
        <v>114</v>
      </c>
      <c r="I19" s="179"/>
      <c r="J19" s="179"/>
      <c r="K19" s="180"/>
      <c r="L19" s="142"/>
      <c r="M19" s="143" t="e">
        <f t="shared" si="0"/>
        <v>#DIV/0!</v>
      </c>
      <c r="N19" s="113"/>
    </row>
    <row r="20" spans="1:14" ht="15.75" hidden="1">
      <c r="A20" s="132" t="s">
        <v>22</v>
      </c>
      <c r="B20" s="136"/>
      <c r="C20" s="133"/>
      <c r="D20" s="134"/>
      <c r="E20" s="134"/>
      <c r="F20" s="134"/>
      <c r="G20" s="132" t="s">
        <v>138</v>
      </c>
      <c r="H20" s="135" t="s">
        <v>114</v>
      </c>
      <c r="I20" s="179"/>
      <c r="J20" s="179"/>
      <c r="K20" s="180"/>
      <c r="L20" s="142"/>
      <c r="M20" s="143" t="e">
        <f t="shared" si="0"/>
        <v>#DIV/0!</v>
      </c>
      <c r="N20" s="113"/>
    </row>
    <row r="21" spans="1:14" ht="47.25" hidden="1">
      <c r="A21" s="132" t="s">
        <v>24</v>
      </c>
      <c r="B21" s="136"/>
      <c r="C21" s="133"/>
      <c r="D21" s="134"/>
      <c r="E21" s="134"/>
      <c r="F21" s="134"/>
      <c r="G21" s="132" t="s">
        <v>139</v>
      </c>
      <c r="H21" s="135" t="s">
        <v>114</v>
      </c>
      <c r="I21" s="179"/>
      <c r="J21" s="179"/>
      <c r="K21" s="180"/>
      <c r="L21" s="142"/>
      <c r="M21" s="143" t="e">
        <f t="shared" si="0"/>
        <v>#DIV/0!</v>
      </c>
      <c r="N21" s="113"/>
    </row>
    <row r="22" spans="1:14" ht="15.75">
      <c r="A22" s="132" t="s">
        <v>26</v>
      </c>
      <c r="B22" s="136"/>
      <c r="C22" s="133"/>
      <c r="D22" s="134"/>
      <c r="E22" s="134"/>
      <c r="F22" s="134"/>
      <c r="G22" s="132" t="s">
        <v>140</v>
      </c>
      <c r="H22" s="135" t="s">
        <v>114</v>
      </c>
      <c r="I22" s="179">
        <f>'ПК ин. пост.'!F27</f>
        <v>7.5</v>
      </c>
      <c r="J22" s="179"/>
      <c r="K22" s="180">
        <f>'ПК ин. пост.'!F28</f>
        <v>7.1</v>
      </c>
      <c r="L22" s="142"/>
      <c r="M22" s="143">
        <f t="shared" si="0"/>
        <v>105.63380281690142</v>
      </c>
      <c r="N22" s="113"/>
    </row>
    <row r="23" spans="1:14" ht="15.75">
      <c r="A23" s="115"/>
      <c r="B23" s="115"/>
      <c r="C23" s="116"/>
      <c r="D23" s="117"/>
      <c r="E23" s="117"/>
      <c r="F23" s="117"/>
      <c r="G23" s="118"/>
      <c r="H23" s="119"/>
      <c r="I23" s="123"/>
      <c r="J23" s="123"/>
      <c r="K23" s="112"/>
      <c r="L23" s="112"/>
      <c r="M23" s="113"/>
      <c r="N23" s="113"/>
    </row>
    <row r="24" spans="1:14" ht="36.75" customHeight="1">
      <c r="A24" s="256" t="s">
        <v>154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</row>
    <row r="25" spans="1:14" ht="15.75" customHeight="1">
      <c r="A25" s="115"/>
      <c r="B25" s="115"/>
      <c r="C25" s="116"/>
      <c r="D25" s="117"/>
      <c r="E25" s="117"/>
      <c r="F25" s="117"/>
      <c r="G25" s="118"/>
      <c r="H25" s="119"/>
      <c r="I25" s="123"/>
      <c r="J25" s="123"/>
      <c r="K25" s="112"/>
      <c r="L25" s="112"/>
      <c r="M25" s="112"/>
      <c r="N25" s="113"/>
    </row>
    <row r="26" spans="1:14" ht="21.75" customHeight="1">
      <c r="A26" s="256" t="s">
        <v>141</v>
      </c>
      <c r="B26" s="256"/>
      <c r="C26" s="256"/>
      <c r="D26" s="256"/>
      <c r="E26" s="256"/>
      <c r="F26" s="256"/>
      <c r="G26" s="256"/>
      <c r="H26" s="119"/>
      <c r="I26" s="121"/>
      <c r="J26" s="122"/>
      <c r="K26" s="257" t="s">
        <v>187</v>
      </c>
      <c r="L26" s="257"/>
      <c r="M26" s="257"/>
      <c r="N26" s="257"/>
    </row>
    <row r="27" spans="1:14" ht="18.75" customHeight="1">
      <c r="A27" s="120"/>
      <c r="B27" s="120"/>
      <c r="C27" s="120"/>
      <c r="D27" s="120"/>
      <c r="E27" s="120"/>
      <c r="F27" s="120"/>
      <c r="G27" s="120"/>
      <c r="H27" s="119"/>
      <c r="I27" s="123" t="s">
        <v>142</v>
      </c>
      <c r="J27" s="114"/>
      <c r="K27" s="258" t="s">
        <v>143</v>
      </c>
      <c r="L27" s="258"/>
      <c r="M27" s="106"/>
      <c r="N27" s="106"/>
    </row>
    <row r="28" spans="1:14" ht="17.25" customHeight="1">
      <c r="A28" s="120"/>
      <c r="B28" s="120"/>
      <c r="C28" s="120"/>
      <c r="D28" s="120"/>
      <c r="E28" s="120"/>
      <c r="F28" s="120"/>
      <c r="G28" s="120"/>
      <c r="H28" s="119"/>
      <c r="I28" s="123"/>
      <c r="J28" s="114" t="s">
        <v>144</v>
      </c>
      <c r="K28" s="106"/>
      <c r="L28" s="106"/>
      <c r="M28" s="106"/>
      <c r="N28" s="106"/>
    </row>
    <row r="29" spans="1:14" ht="18.75">
      <c r="A29" s="256" t="s">
        <v>50</v>
      </c>
      <c r="B29" s="256"/>
      <c r="C29" s="256"/>
      <c r="D29" s="256"/>
      <c r="E29" s="256"/>
      <c r="F29" s="256"/>
      <c r="G29" s="256"/>
      <c r="H29" s="119"/>
      <c r="I29" s="121"/>
      <c r="J29" s="122"/>
      <c r="K29" s="257" t="s">
        <v>47</v>
      </c>
      <c r="L29" s="257"/>
      <c r="M29" s="257"/>
      <c r="N29" s="257"/>
    </row>
    <row r="30" spans="1:14" ht="22.5" customHeight="1">
      <c r="A30" s="120"/>
      <c r="B30" s="120"/>
      <c r="C30" s="120"/>
      <c r="D30" s="120"/>
      <c r="E30" s="120"/>
      <c r="F30" s="120"/>
      <c r="G30" s="120"/>
      <c r="H30" s="119"/>
      <c r="I30" s="123" t="s">
        <v>142</v>
      </c>
      <c r="J30" s="114"/>
      <c r="K30" s="258" t="s">
        <v>143</v>
      </c>
      <c r="L30" s="258"/>
      <c r="M30" s="106"/>
      <c r="N30" s="106"/>
    </row>
    <row r="31" spans="1:14" ht="21" customHeight="1">
      <c r="A31" s="256" t="s">
        <v>48</v>
      </c>
      <c r="B31" s="256"/>
      <c r="C31" s="256"/>
      <c r="D31" s="256"/>
      <c r="E31" s="256"/>
      <c r="F31" s="256"/>
      <c r="G31" s="256"/>
      <c r="H31" s="119"/>
      <c r="I31" s="121"/>
      <c r="J31" s="122"/>
      <c r="K31" s="257" t="s">
        <v>169</v>
      </c>
      <c r="L31" s="257"/>
      <c r="M31" s="257"/>
      <c r="N31" s="257"/>
    </row>
    <row r="32" spans="1:14" ht="15.75">
      <c r="A32" s="115"/>
      <c r="B32" s="115"/>
      <c r="C32" s="116"/>
      <c r="D32" s="117"/>
      <c r="E32" s="117"/>
      <c r="F32" s="117"/>
      <c r="G32" s="118"/>
      <c r="H32" s="119"/>
      <c r="I32" s="123" t="s">
        <v>142</v>
      </c>
      <c r="J32" s="114"/>
      <c r="K32" s="258" t="s">
        <v>143</v>
      </c>
      <c r="L32" s="258"/>
      <c r="M32" s="106"/>
      <c r="N32" s="106"/>
    </row>
    <row r="33" spans="1:14" ht="15.75">
      <c r="A33" s="115"/>
      <c r="B33" s="115"/>
      <c r="C33" s="116"/>
      <c r="D33" s="117"/>
      <c r="E33" s="117"/>
      <c r="F33" s="117"/>
      <c r="G33" s="118"/>
      <c r="H33" s="119"/>
      <c r="I33" s="123"/>
      <c r="J33" s="123"/>
      <c r="K33" s="112"/>
      <c r="L33" s="112"/>
      <c r="M33" s="113"/>
      <c r="N33" s="113"/>
    </row>
    <row r="34" spans="1:14" ht="15.75">
      <c r="A34" s="115"/>
      <c r="B34" s="115"/>
      <c r="C34" s="116"/>
      <c r="D34" s="117"/>
      <c r="E34" s="117"/>
      <c r="F34" s="117"/>
      <c r="G34" s="118"/>
      <c r="H34" s="119"/>
      <c r="I34" s="123"/>
      <c r="J34" s="123"/>
      <c r="K34" s="112"/>
      <c r="L34" s="112"/>
      <c r="M34" s="113"/>
      <c r="N34" s="113"/>
    </row>
    <row r="35" spans="1:14" ht="15.75">
      <c r="A35" s="115"/>
      <c r="B35" s="115"/>
      <c r="C35" s="116"/>
      <c r="D35" s="117"/>
      <c r="E35" s="117"/>
      <c r="F35" s="117"/>
      <c r="G35" s="118"/>
      <c r="H35" s="119"/>
      <c r="I35" s="123"/>
      <c r="J35" s="123"/>
      <c r="K35" s="112"/>
      <c r="L35" s="112"/>
      <c r="M35" s="113"/>
      <c r="N35" s="113"/>
    </row>
    <row r="36" spans="1:14" ht="15.75">
      <c r="A36" s="115"/>
      <c r="B36" s="115"/>
      <c r="C36" s="116"/>
      <c r="D36" s="117"/>
      <c r="E36" s="117"/>
      <c r="F36" s="117"/>
      <c r="G36" s="118"/>
      <c r="H36" s="119"/>
      <c r="I36" s="123"/>
      <c r="J36" s="123"/>
      <c r="K36" s="112"/>
      <c r="L36" s="112"/>
      <c r="M36" s="113"/>
      <c r="N36" s="113"/>
    </row>
    <row r="37" spans="1:14" ht="15.75">
      <c r="A37" s="115"/>
      <c r="B37" s="115"/>
      <c r="C37" s="116"/>
      <c r="D37" s="117"/>
      <c r="E37" s="117"/>
      <c r="F37" s="117"/>
      <c r="G37" s="118"/>
      <c r="H37" s="119"/>
      <c r="I37" s="123"/>
      <c r="J37" s="123"/>
      <c r="K37" s="112"/>
      <c r="L37" s="112"/>
      <c r="M37" s="113"/>
      <c r="N37" s="113"/>
    </row>
    <row r="38" spans="1:14" ht="15.75">
      <c r="A38" s="115"/>
      <c r="B38" s="115"/>
      <c r="C38" s="116"/>
      <c r="D38" s="117"/>
      <c r="E38" s="117"/>
      <c r="F38" s="117"/>
      <c r="G38" s="118"/>
      <c r="H38" s="119"/>
      <c r="I38" s="123"/>
      <c r="J38" s="123"/>
      <c r="K38" s="112"/>
      <c r="L38" s="112"/>
      <c r="M38" s="113"/>
      <c r="N38" s="113"/>
    </row>
    <row r="39" spans="1:14" ht="15.75">
      <c r="A39" s="115"/>
      <c r="B39" s="115"/>
      <c r="C39" s="116"/>
      <c r="D39" s="117"/>
      <c r="E39" s="117"/>
      <c r="F39" s="117"/>
      <c r="G39" s="118"/>
      <c r="H39" s="119"/>
      <c r="I39" s="123"/>
      <c r="J39" s="123"/>
      <c r="K39" s="112"/>
      <c r="L39" s="112"/>
      <c r="M39" s="113"/>
      <c r="N39" s="113"/>
    </row>
    <row r="40" spans="1:14" ht="15.75">
      <c r="A40" s="115"/>
      <c r="B40" s="115"/>
      <c r="C40" s="116"/>
      <c r="D40" s="117"/>
      <c r="E40" s="117"/>
      <c r="F40" s="117"/>
      <c r="G40" s="118"/>
      <c r="H40" s="119"/>
      <c r="I40" s="123"/>
      <c r="J40" s="123"/>
      <c r="K40" s="112"/>
      <c r="L40" s="112"/>
      <c r="M40" s="113"/>
      <c r="N40" s="113"/>
    </row>
    <row r="41" spans="1:14" ht="15.75">
      <c r="A41" s="115"/>
      <c r="B41" s="115"/>
      <c r="C41" s="116"/>
      <c r="D41" s="117"/>
      <c r="E41" s="117"/>
      <c r="F41" s="117"/>
      <c r="G41" s="118"/>
      <c r="H41" s="119"/>
      <c r="I41" s="123"/>
      <c r="J41" s="123"/>
      <c r="K41" s="112"/>
      <c r="L41" s="112"/>
      <c r="M41" s="113"/>
      <c r="N41" s="113"/>
    </row>
    <row r="42" spans="1:14" ht="15.75" hidden="1">
      <c r="A42" s="124"/>
      <c r="B42" s="124"/>
      <c r="C42" s="124"/>
      <c r="D42" s="125"/>
      <c r="E42" s="125"/>
      <c r="F42" s="125"/>
      <c r="G42" s="125"/>
      <c r="H42" s="126"/>
      <c r="I42" s="127"/>
      <c r="J42" s="127"/>
      <c r="K42" s="126"/>
      <c r="L42" s="126"/>
      <c r="M42" s="127"/>
      <c r="N42" s="99"/>
    </row>
    <row r="43" spans="1:14" ht="15.75" hidden="1">
      <c r="A43" s="124"/>
      <c r="B43" s="124"/>
      <c r="C43" s="124"/>
      <c r="D43" s="125"/>
      <c r="E43" s="125"/>
      <c r="F43" s="125"/>
      <c r="G43" s="125"/>
      <c r="H43" s="126"/>
      <c r="I43" s="127"/>
      <c r="J43" s="127"/>
      <c r="K43" s="126"/>
      <c r="L43" s="126"/>
      <c r="M43" s="127"/>
      <c r="N43" s="99"/>
    </row>
    <row r="44" spans="1:14" ht="15.75" hidden="1">
      <c r="A44" s="124"/>
      <c r="B44" s="124"/>
      <c r="C44" s="124"/>
      <c r="D44" s="125"/>
      <c r="E44" s="125"/>
      <c r="F44" s="125"/>
      <c r="G44" s="125"/>
      <c r="H44" s="126"/>
      <c r="I44" s="127"/>
      <c r="J44" s="127"/>
      <c r="K44" s="126"/>
      <c r="L44" s="126"/>
      <c r="M44" s="127"/>
      <c r="N44" s="99"/>
    </row>
    <row r="45" spans="1:14" ht="15.75" hidden="1">
      <c r="A45" s="124"/>
      <c r="B45" s="124"/>
      <c r="C45" s="124"/>
      <c r="D45" s="125"/>
      <c r="E45" s="125"/>
      <c r="F45" s="125"/>
      <c r="G45" s="125"/>
      <c r="H45" s="126"/>
      <c r="I45" s="127"/>
      <c r="J45" s="127"/>
      <c r="K45" s="126"/>
      <c r="L45" s="126"/>
      <c r="M45" s="127"/>
      <c r="N45" s="99"/>
    </row>
    <row r="46" spans="1:14" ht="15.75" hidden="1">
      <c r="A46" s="124"/>
      <c r="B46" s="124"/>
      <c r="C46" s="124"/>
      <c r="D46" s="125"/>
      <c r="E46" s="125"/>
      <c r="F46" s="125"/>
      <c r="G46" s="125"/>
      <c r="H46" s="126"/>
      <c r="I46" s="127"/>
      <c r="J46" s="127"/>
      <c r="K46" s="126"/>
      <c r="L46" s="126"/>
      <c r="M46" s="127"/>
      <c r="N46" s="99"/>
    </row>
    <row r="47" spans="1:14" ht="15.75" hidden="1">
      <c r="A47" s="124"/>
      <c r="B47" s="124"/>
      <c r="C47" s="124"/>
      <c r="D47" s="125"/>
      <c r="E47" s="125"/>
      <c r="F47" s="125"/>
      <c r="G47" s="125"/>
      <c r="H47" s="126"/>
      <c r="I47" s="127"/>
      <c r="J47" s="127"/>
      <c r="K47" s="126"/>
      <c r="L47" s="126"/>
      <c r="M47" s="127"/>
      <c r="N47" s="99"/>
    </row>
    <row r="48" spans="1:14" ht="15.75" hidden="1">
      <c r="A48" s="124"/>
      <c r="B48" s="124"/>
      <c r="C48" s="124"/>
      <c r="D48" s="125"/>
      <c r="E48" s="125"/>
      <c r="F48" s="125"/>
      <c r="G48" s="125"/>
      <c r="H48" s="126"/>
      <c r="I48" s="127"/>
      <c r="J48" s="127"/>
      <c r="K48" s="126"/>
      <c r="L48" s="126"/>
      <c r="M48" s="127"/>
      <c r="N48" s="99"/>
    </row>
    <row r="49" spans="1:13" ht="15.75" hidden="1">
      <c r="A49" s="124"/>
      <c r="B49" s="124"/>
      <c r="C49" s="124"/>
      <c r="D49" s="125"/>
      <c r="E49" s="125"/>
      <c r="F49" s="125"/>
      <c r="G49" s="125"/>
      <c r="H49" s="126"/>
      <c r="I49" s="127"/>
      <c r="J49" s="127"/>
      <c r="K49" s="126"/>
      <c r="L49" s="126"/>
      <c r="M49" s="127"/>
    </row>
    <row r="50" spans="1:13" ht="15.75" hidden="1">
      <c r="A50" s="124"/>
      <c r="B50" s="124"/>
      <c r="C50" s="124"/>
      <c r="D50" s="125"/>
      <c r="E50" s="125"/>
      <c r="F50" s="125"/>
      <c r="G50" s="125"/>
      <c r="H50" s="126"/>
      <c r="I50" s="127"/>
      <c r="J50" s="127"/>
      <c r="K50" s="126"/>
      <c r="L50" s="126"/>
      <c r="M50" s="127"/>
    </row>
    <row r="51" spans="1:13" ht="15.75" hidden="1">
      <c r="A51" s="124"/>
      <c r="B51" s="124"/>
      <c r="C51" s="124"/>
      <c r="D51" s="125"/>
      <c r="E51" s="125"/>
      <c r="F51" s="125"/>
      <c r="G51" s="125"/>
      <c r="H51" s="126"/>
      <c r="I51" s="127"/>
      <c r="J51" s="127"/>
      <c r="K51" s="126"/>
      <c r="L51" s="126"/>
      <c r="M51" s="127"/>
    </row>
    <row r="52" spans="1:13" ht="15.75" hidden="1">
      <c r="A52" s="124"/>
      <c r="B52" s="124"/>
      <c r="C52" s="124"/>
      <c r="D52" s="125"/>
      <c r="E52" s="125"/>
      <c r="F52" s="125"/>
      <c r="G52" s="125"/>
      <c r="H52" s="126"/>
      <c r="I52" s="127"/>
      <c r="J52" s="127"/>
      <c r="K52" s="126"/>
      <c r="L52" s="126"/>
      <c r="M52" s="127"/>
    </row>
    <row r="53" spans="1:13" ht="15.75" hidden="1">
      <c r="A53" s="124"/>
      <c r="B53" s="124"/>
      <c r="C53" s="124"/>
      <c r="D53" s="125"/>
      <c r="E53" s="125"/>
      <c r="F53" s="125"/>
      <c r="G53" s="125"/>
      <c r="H53" s="126"/>
      <c r="I53" s="127"/>
      <c r="J53" s="127"/>
      <c r="K53" s="126"/>
      <c r="L53" s="126"/>
      <c r="M53" s="127"/>
    </row>
    <row r="54" spans="1:13" ht="15.75" hidden="1">
      <c r="A54" s="124"/>
      <c r="B54" s="124"/>
      <c r="C54" s="124"/>
      <c r="D54" s="125"/>
      <c r="E54" s="125"/>
      <c r="F54" s="125"/>
      <c r="G54" s="125"/>
      <c r="H54" s="126"/>
      <c r="I54" s="127"/>
      <c r="J54" s="127"/>
      <c r="K54" s="126"/>
      <c r="L54" s="126"/>
      <c r="M54" s="127"/>
    </row>
    <row r="55" spans="1:13" ht="15.75" hidden="1">
      <c r="A55" s="124"/>
      <c r="B55" s="124"/>
      <c r="C55" s="124"/>
      <c r="D55" s="125"/>
      <c r="E55" s="125"/>
      <c r="F55" s="125"/>
      <c r="G55" s="125"/>
      <c r="H55" s="126"/>
      <c r="I55" s="127"/>
      <c r="J55" s="127"/>
      <c r="K55" s="126"/>
      <c r="L55" s="126"/>
      <c r="M55" s="127"/>
    </row>
    <row r="56" spans="1:13" ht="15.75" hidden="1">
      <c r="A56" s="124"/>
      <c r="B56" s="124"/>
      <c r="C56" s="124"/>
      <c r="D56" s="125"/>
      <c r="E56" s="125"/>
      <c r="F56" s="125"/>
      <c r="G56" s="125"/>
      <c r="H56" s="126"/>
      <c r="I56" s="127"/>
      <c r="J56" s="127"/>
      <c r="K56" s="126"/>
      <c r="L56" s="126"/>
      <c r="M56" s="127"/>
    </row>
    <row r="57" spans="1:13" ht="15.75" hidden="1">
      <c r="A57" s="124"/>
      <c r="B57" s="124"/>
      <c r="C57" s="124"/>
      <c r="D57" s="125"/>
      <c r="E57" s="125"/>
      <c r="F57" s="125"/>
      <c r="G57" s="125"/>
      <c r="H57" s="126"/>
      <c r="I57" s="127"/>
      <c r="J57" s="127"/>
      <c r="K57" s="126"/>
      <c r="L57" s="126"/>
      <c r="M57" s="127"/>
    </row>
    <row r="58" spans="1:13" ht="15.75" hidden="1">
      <c r="A58" s="124"/>
      <c r="B58" s="124"/>
      <c r="C58" s="124"/>
      <c r="D58" s="125"/>
      <c r="E58" s="125"/>
      <c r="F58" s="125"/>
      <c r="G58" s="125"/>
      <c r="H58" s="126"/>
      <c r="I58" s="127"/>
      <c r="J58" s="127"/>
      <c r="K58" s="126"/>
      <c r="L58" s="126"/>
      <c r="M58" s="127"/>
    </row>
    <row r="59" spans="1:13" ht="15.75" hidden="1">
      <c r="A59" s="124"/>
      <c r="B59" s="124"/>
      <c r="C59" s="124"/>
      <c r="D59" s="125"/>
      <c r="E59" s="125"/>
      <c r="F59" s="125"/>
      <c r="G59" s="125"/>
      <c r="H59" s="126"/>
      <c r="I59" s="127"/>
      <c r="J59" s="127"/>
      <c r="K59" s="126"/>
      <c r="L59" s="126"/>
      <c r="M59" s="127"/>
    </row>
    <row r="60" spans="1:13" ht="15.75" hidden="1">
      <c r="A60" s="124"/>
      <c r="B60" s="124"/>
      <c r="C60" s="124"/>
      <c r="D60" s="125"/>
      <c r="E60" s="125"/>
      <c r="F60" s="125"/>
      <c r="G60" s="125"/>
      <c r="H60" s="126"/>
      <c r="I60" s="127"/>
      <c r="J60" s="127"/>
      <c r="K60" s="126"/>
      <c r="L60" s="126"/>
      <c r="M60" s="127"/>
    </row>
    <row r="61" spans="1:13" ht="15.75" hidden="1">
      <c r="A61" s="124"/>
      <c r="B61" s="124"/>
      <c r="C61" s="124"/>
      <c r="D61" s="125"/>
      <c r="E61" s="125"/>
      <c r="F61" s="125"/>
      <c r="G61" s="125"/>
      <c r="H61" s="126"/>
      <c r="I61" s="127"/>
      <c r="J61" s="127"/>
      <c r="K61" s="126"/>
      <c r="L61" s="126"/>
      <c r="M61" s="127"/>
    </row>
    <row r="62" spans="1:13" ht="15.75" hidden="1">
      <c r="A62" s="124"/>
      <c r="B62" s="124"/>
      <c r="C62" s="124"/>
      <c r="D62" s="125"/>
      <c r="E62" s="125"/>
      <c r="F62" s="125"/>
      <c r="G62" s="125"/>
      <c r="H62" s="126"/>
      <c r="I62" s="127"/>
      <c r="J62" s="127"/>
      <c r="K62" s="126"/>
      <c r="L62" s="126"/>
      <c r="M62" s="127"/>
    </row>
    <row r="63" spans="1:13" ht="15.75" hidden="1">
      <c r="A63" s="124"/>
      <c r="B63" s="124"/>
      <c r="C63" s="124"/>
      <c r="D63" s="125"/>
      <c r="E63" s="125"/>
      <c r="F63" s="125"/>
      <c r="G63" s="125"/>
      <c r="H63" s="126"/>
      <c r="I63" s="127"/>
      <c r="J63" s="127"/>
      <c r="K63" s="126"/>
      <c r="L63" s="126"/>
      <c r="M63" s="127"/>
    </row>
    <row r="64" spans="1:13" ht="15.75" hidden="1">
      <c r="A64" s="124"/>
      <c r="B64" s="124"/>
      <c r="C64" s="124"/>
      <c r="D64" s="125"/>
      <c r="E64" s="125"/>
      <c r="F64" s="125"/>
      <c r="G64" s="125"/>
      <c r="H64" s="126"/>
      <c r="I64" s="127"/>
      <c r="J64" s="127"/>
      <c r="K64" s="126"/>
      <c r="L64" s="126"/>
      <c r="M64" s="127"/>
    </row>
    <row r="65" spans="1:13" ht="15.75" hidden="1">
      <c r="A65" s="124"/>
      <c r="B65" s="124"/>
      <c r="C65" s="124"/>
      <c r="D65" s="125"/>
      <c r="E65" s="125"/>
      <c r="F65" s="125"/>
      <c r="G65" s="125"/>
      <c r="H65" s="126"/>
      <c r="I65" s="127"/>
      <c r="J65" s="127"/>
      <c r="K65" s="126"/>
      <c r="L65" s="126"/>
      <c r="M65" s="127"/>
    </row>
    <row r="66" spans="1:13" ht="15.75" hidden="1">
      <c r="A66" s="124"/>
      <c r="B66" s="124"/>
      <c r="C66" s="124"/>
      <c r="D66" s="125"/>
      <c r="E66" s="125"/>
      <c r="F66" s="125"/>
      <c r="G66" s="125"/>
      <c r="H66" s="126"/>
      <c r="I66" s="127"/>
      <c r="J66" s="127"/>
      <c r="K66" s="126"/>
      <c r="L66" s="126"/>
      <c r="M66" s="127"/>
    </row>
    <row r="67" spans="1:13" ht="15.75" hidden="1">
      <c r="A67" s="124"/>
      <c r="B67" s="124"/>
      <c r="C67" s="124"/>
      <c r="D67" s="125"/>
      <c r="E67" s="125"/>
      <c r="F67" s="125"/>
      <c r="G67" s="125"/>
      <c r="H67" s="126"/>
      <c r="I67" s="127"/>
      <c r="J67" s="127"/>
      <c r="K67" s="126"/>
      <c r="L67" s="126"/>
      <c r="M67" s="127"/>
    </row>
    <row r="68" spans="1:13" ht="15.75" hidden="1">
      <c r="A68" s="124"/>
      <c r="B68" s="124"/>
      <c r="C68" s="124"/>
      <c r="D68" s="125"/>
      <c r="E68" s="125"/>
      <c r="F68" s="125"/>
      <c r="G68" s="125"/>
      <c r="H68" s="126"/>
      <c r="I68" s="127"/>
      <c r="J68" s="127"/>
      <c r="K68" s="126"/>
      <c r="L68" s="126"/>
      <c r="M68" s="127"/>
    </row>
    <row r="69" spans="1:13" ht="15.75" hidden="1">
      <c r="A69" s="124"/>
      <c r="B69" s="124"/>
      <c r="C69" s="124"/>
      <c r="D69" s="125"/>
      <c r="E69" s="125"/>
      <c r="F69" s="125"/>
      <c r="G69" s="125"/>
      <c r="H69" s="126"/>
      <c r="I69" s="127"/>
      <c r="J69" s="127"/>
      <c r="K69" s="126"/>
      <c r="L69" s="126"/>
      <c r="M69" s="127"/>
    </row>
    <row r="70" spans="1:13" ht="15.75" hidden="1">
      <c r="A70" s="124"/>
      <c r="B70" s="124"/>
      <c r="C70" s="124"/>
      <c r="D70" s="125"/>
      <c r="E70" s="125"/>
      <c r="F70" s="125"/>
      <c r="G70" s="125"/>
      <c r="H70" s="126"/>
      <c r="I70" s="127"/>
      <c r="J70" s="127"/>
      <c r="K70" s="126"/>
      <c r="L70" s="126"/>
      <c r="M70" s="127"/>
    </row>
    <row r="71" spans="1:13" ht="15.75" hidden="1">
      <c r="A71" s="124"/>
      <c r="B71" s="124"/>
      <c r="C71" s="124"/>
      <c r="D71" s="125"/>
      <c r="E71" s="125"/>
      <c r="F71" s="125"/>
      <c r="G71" s="125"/>
      <c r="H71" s="126"/>
      <c r="I71" s="127"/>
      <c r="J71" s="127"/>
      <c r="K71" s="126"/>
      <c r="L71" s="126"/>
      <c r="M71" s="127"/>
    </row>
    <row r="72" spans="1:13" ht="15.75" hidden="1">
      <c r="A72" s="124"/>
      <c r="B72" s="124"/>
      <c r="C72" s="124"/>
      <c r="D72" s="125"/>
      <c r="E72" s="125"/>
      <c r="F72" s="125"/>
      <c r="G72" s="125"/>
      <c r="H72" s="126"/>
      <c r="I72" s="127"/>
      <c r="J72" s="127"/>
      <c r="K72" s="126"/>
      <c r="L72" s="126"/>
      <c r="M72" s="127"/>
    </row>
    <row r="73" spans="1:13" ht="15.75">
      <c r="A73" s="124"/>
      <c r="B73" s="124"/>
      <c r="C73" s="124"/>
      <c r="D73" s="125"/>
      <c r="E73" s="125"/>
      <c r="F73" s="125"/>
      <c r="G73" s="125"/>
      <c r="H73" s="126"/>
      <c r="I73" s="127"/>
      <c r="J73" s="127"/>
      <c r="K73" s="126"/>
      <c r="L73" s="126"/>
      <c r="M73" s="127"/>
    </row>
  </sheetData>
  <sheetProtection password="E18B" sheet="1" objects="1" scenarios="1" formatCells="0" formatColumns="0" formatRows="0"/>
  <mergeCells count="24">
    <mergeCell ref="K32:L32"/>
    <mergeCell ref="K27:L27"/>
    <mergeCell ref="A29:G29"/>
    <mergeCell ref="K29:N29"/>
    <mergeCell ref="K30:L30"/>
    <mergeCell ref="A31:G31"/>
    <mergeCell ref="K31:N31"/>
    <mergeCell ref="N8:N10"/>
    <mergeCell ref="I9:J9"/>
    <mergeCell ref="K9:L9"/>
    <mergeCell ref="A11:C11"/>
    <mergeCell ref="A24:N24"/>
    <mergeCell ref="A26:G26"/>
    <mergeCell ref="K26:N26"/>
    <mergeCell ref="A1:N1"/>
    <mergeCell ref="A2:N2"/>
    <mergeCell ref="A3:N3"/>
    <mergeCell ref="A4:N4"/>
    <mergeCell ref="A5:N5"/>
    <mergeCell ref="A8:C10"/>
    <mergeCell ref="G8:G10"/>
    <mergeCell ref="H8:H10"/>
    <mergeCell ref="I8:L8"/>
    <mergeCell ref="M8:M10"/>
  </mergeCells>
  <printOptions horizontalCentered="1"/>
  <pageMargins left="0.5905511811023623" right="0.5905511811023623" top="0.6692913385826772" bottom="0.3937007874015748" header="0.35433070866141736" footer="0.15748031496062992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5" zoomScaleSheetLayoutView="85" workbookViewId="0" topLeftCell="A16">
      <selection activeCell="A19" sqref="A19:F19"/>
    </sheetView>
  </sheetViews>
  <sheetFormatPr defaultColWidth="9.140625" defaultRowHeight="12.75"/>
  <cols>
    <col min="1" max="1" width="5.7109375" style="58" customWidth="1"/>
    <col min="2" max="2" width="36.28125" style="58" customWidth="1"/>
    <col min="3" max="3" width="14.00390625" style="58" customWidth="1"/>
    <col min="4" max="4" width="15.8515625" style="58" customWidth="1"/>
    <col min="5" max="5" width="15.28125" style="58" customWidth="1"/>
    <col min="6" max="6" width="16.57421875" style="58" customWidth="1"/>
    <col min="7" max="7" width="9.140625" style="58" customWidth="1"/>
    <col min="8" max="8" width="11.7109375" style="58" bestFit="1" customWidth="1"/>
    <col min="9" max="16384" width="9.140625" style="58" customWidth="1"/>
  </cols>
  <sheetData>
    <row r="1" spans="2:4" ht="23.25">
      <c r="B1" s="60"/>
      <c r="D1" s="70" t="s">
        <v>1</v>
      </c>
    </row>
    <row r="2" spans="2:4" ht="23.25">
      <c r="B2" s="60"/>
      <c r="D2" s="70" t="s">
        <v>2</v>
      </c>
    </row>
    <row r="3" spans="2:4" ht="23.25">
      <c r="B3" s="60"/>
      <c r="D3" s="70" t="s">
        <v>3</v>
      </c>
    </row>
    <row r="4" spans="2:4" ht="23.25">
      <c r="B4" s="60"/>
      <c r="D4" s="70" t="s">
        <v>4</v>
      </c>
    </row>
    <row r="5" spans="2:4" ht="23.25">
      <c r="B5" s="60"/>
      <c r="D5" s="70" t="s">
        <v>181</v>
      </c>
    </row>
    <row r="6" spans="1:4" ht="23.25">
      <c r="A6" s="60"/>
      <c r="B6" s="60"/>
      <c r="D6" s="70" t="s">
        <v>212</v>
      </c>
    </row>
    <row r="7" spans="1:6" ht="15.75">
      <c r="A7" s="60"/>
      <c r="B7" s="60"/>
      <c r="E7" s="60"/>
      <c r="F7" s="60"/>
    </row>
    <row r="8" spans="1:6" ht="20.25">
      <c r="A8" s="261" t="s">
        <v>215</v>
      </c>
      <c r="B8" s="261"/>
      <c r="C8" s="261"/>
      <c r="D8" s="261"/>
      <c r="E8" s="261"/>
      <c r="F8" s="261"/>
    </row>
    <row r="9" spans="1:6" ht="20.25">
      <c r="A9" s="262" t="s">
        <v>124</v>
      </c>
      <c r="B9" s="262"/>
      <c r="C9" s="262"/>
      <c r="D9" s="262"/>
      <c r="E9" s="262"/>
      <c r="F9" s="262"/>
    </row>
    <row r="10" spans="1:6" ht="20.25">
      <c r="A10" s="262" t="s">
        <v>103</v>
      </c>
      <c r="B10" s="262"/>
      <c r="C10" s="262"/>
      <c r="D10" s="262"/>
      <c r="E10" s="262"/>
      <c r="F10" s="262"/>
    </row>
    <row r="11" spans="1:6" ht="20.25">
      <c r="A11" s="263" t="s">
        <v>105</v>
      </c>
      <c r="B11" s="263"/>
      <c r="C11" s="263"/>
      <c r="D11" s="263"/>
      <c r="E11" s="263"/>
      <c r="F11" s="263"/>
    </row>
    <row r="12" spans="1:6" ht="20.25">
      <c r="A12" s="264" t="s">
        <v>214</v>
      </c>
      <c r="B12" s="264"/>
      <c r="C12" s="264"/>
      <c r="D12" s="264"/>
      <c r="E12" s="264"/>
      <c r="F12" s="264"/>
    </row>
    <row r="13" spans="1:6" ht="15.75">
      <c r="A13" s="59"/>
      <c r="B13" s="59"/>
      <c r="C13" s="59"/>
      <c r="D13" s="59"/>
      <c r="E13" s="59"/>
      <c r="F13" s="59"/>
    </row>
    <row r="14" spans="1:9" ht="76.5" customHeight="1">
      <c r="A14" s="56" t="s">
        <v>44</v>
      </c>
      <c r="B14" s="56" t="s">
        <v>100</v>
      </c>
      <c r="C14" s="56" t="s">
        <v>84</v>
      </c>
      <c r="D14" s="56" t="s">
        <v>99</v>
      </c>
      <c r="E14" s="41" t="s">
        <v>98</v>
      </c>
      <c r="F14" s="41" t="s">
        <v>101</v>
      </c>
      <c r="H14" s="94"/>
      <c r="I14" s="95"/>
    </row>
    <row r="15" spans="1:6" ht="18.75">
      <c r="A15" s="56">
        <v>1</v>
      </c>
      <c r="B15" s="56">
        <v>2</v>
      </c>
      <c r="C15" s="56">
        <v>3</v>
      </c>
      <c r="D15" s="56">
        <v>4</v>
      </c>
      <c r="E15" s="41">
        <v>5</v>
      </c>
      <c r="F15" s="41">
        <v>6</v>
      </c>
    </row>
    <row r="16" spans="1:6" ht="110.25" customHeight="1">
      <c r="A16" s="158" t="s">
        <v>104</v>
      </c>
      <c r="B16" s="159" t="s">
        <v>126</v>
      </c>
      <c r="C16" s="160" t="s">
        <v>102</v>
      </c>
      <c r="D16" s="162">
        <f>'ПК бел.'!C27</f>
        <v>8.4</v>
      </c>
      <c r="E16" s="163"/>
      <c r="F16" s="164">
        <f>D16</f>
        <v>8.4</v>
      </c>
    </row>
    <row r="17" spans="1:6" ht="110.25" customHeight="1">
      <c r="A17" s="80">
        <v>2</v>
      </c>
      <c r="B17" s="89" t="s">
        <v>125</v>
      </c>
      <c r="C17" s="65" t="s">
        <v>102</v>
      </c>
      <c r="D17" s="165">
        <f>'ПК бел.'!D27</f>
        <v>3.9</v>
      </c>
      <c r="E17" s="166"/>
      <c r="F17" s="167">
        <f>D17</f>
        <v>3.9</v>
      </c>
    </row>
    <row r="18" spans="1:6" ht="110.25" customHeight="1">
      <c r="A18" s="41">
        <v>3</v>
      </c>
      <c r="B18" s="88" t="s">
        <v>113</v>
      </c>
      <c r="C18" s="65" t="s">
        <v>114</v>
      </c>
      <c r="D18" s="165">
        <f>'ПК бел.'!E27</f>
        <v>11.5</v>
      </c>
      <c r="E18" s="168"/>
      <c r="F18" s="167">
        <f>D18</f>
        <v>11.5</v>
      </c>
    </row>
    <row r="19" spans="1:6" ht="110.25" customHeight="1">
      <c r="A19" s="41">
        <v>11</v>
      </c>
      <c r="B19" s="88" t="s">
        <v>140</v>
      </c>
      <c r="C19" s="65" t="s">
        <v>114</v>
      </c>
      <c r="D19" s="165">
        <f>'ПК бел.'!F27</f>
        <v>7.5</v>
      </c>
      <c r="E19" s="168"/>
      <c r="F19" s="167">
        <f>D19</f>
        <v>7.5</v>
      </c>
    </row>
    <row r="21" ht="15">
      <c r="A21" s="161" t="s">
        <v>216</v>
      </c>
    </row>
  </sheetData>
  <sheetProtection/>
  <mergeCells count="5">
    <mergeCell ref="A8:F8"/>
    <mergeCell ref="A9:F9"/>
    <mergeCell ref="A10:F10"/>
    <mergeCell ref="A11:F11"/>
    <mergeCell ref="A12:F12"/>
  </mergeCells>
  <printOptions horizontalCentered="1"/>
  <pageMargins left="0.984251968503937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workbookViewId="0" topLeftCell="A4">
      <selection activeCell="A9" sqref="A9:F9"/>
    </sheetView>
  </sheetViews>
  <sheetFormatPr defaultColWidth="9.140625" defaultRowHeight="12.75"/>
  <cols>
    <col min="1" max="1" width="5.421875" style="58" customWidth="1"/>
    <col min="2" max="2" width="36.57421875" style="58" customWidth="1"/>
    <col min="3" max="4" width="13.421875" style="58" customWidth="1"/>
    <col min="5" max="6" width="16.57421875" style="58" customWidth="1"/>
    <col min="7" max="7" width="9.140625" style="58" customWidth="1"/>
    <col min="8" max="8" width="11.7109375" style="58" bestFit="1" customWidth="1"/>
    <col min="9" max="16384" width="9.140625" style="58" customWidth="1"/>
  </cols>
  <sheetData>
    <row r="1" spans="2:4" ht="23.25">
      <c r="B1" s="60"/>
      <c r="D1" s="70" t="s">
        <v>1</v>
      </c>
    </row>
    <row r="2" spans="2:4" ht="23.25">
      <c r="B2" s="60"/>
      <c r="D2" s="70" t="s">
        <v>2</v>
      </c>
    </row>
    <row r="3" spans="2:4" ht="23.25">
      <c r="B3" s="60"/>
      <c r="D3" s="70" t="s">
        <v>3</v>
      </c>
    </row>
    <row r="4" spans="2:4" ht="23.25">
      <c r="B4" s="60"/>
      <c r="D4" s="70" t="s">
        <v>4</v>
      </c>
    </row>
    <row r="5" spans="2:4" ht="23.25">
      <c r="B5" s="60"/>
      <c r="D5" s="70" t="s">
        <v>181</v>
      </c>
    </row>
    <row r="6" spans="1:4" ht="23.25">
      <c r="A6" s="60"/>
      <c r="B6" s="60"/>
      <c r="D6" s="70" t="s">
        <v>212</v>
      </c>
    </row>
    <row r="7" spans="1:6" ht="15.75">
      <c r="A7" s="60"/>
      <c r="B7" s="60"/>
      <c r="E7" s="60"/>
      <c r="F7" s="60"/>
    </row>
    <row r="8" spans="1:6" ht="20.25">
      <c r="A8" s="261" t="s">
        <v>217</v>
      </c>
      <c r="B8" s="261"/>
      <c r="C8" s="261"/>
      <c r="D8" s="261"/>
      <c r="E8" s="261"/>
      <c r="F8" s="261"/>
    </row>
    <row r="9" spans="1:6" ht="20.25">
      <c r="A9" s="265" t="s">
        <v>124</v>
      </c>
      <c r="B9" s="265"/>
      <c r="C9" s="265"/>
      <c r="D9" s="265"/>
      <c r="E9" s="265"/>
      <c r="F9" s="265"/>
    </row>
    <row r="10" spans="1:6" ht="20.25">
      <c r="A10" s="266" t="s">
        <v>188</v>
      </c>
      <c r="B10" s="266"/>
      <c r="C10" s="266"/>
      <c r="D10" s="266"/>
      <c r="E10" s="266"/>
      <c r="F10" s="266"/>
    </row>
    <row r="11" spans="1:6" ht="20.25">
      <c r="A11" s="266" t="s">
        <v>82</v>
      </c>
      <c r="B11" s="266"/>
      <c r="C11" s="266"/>
      <c r="D11" s="266"/>
      <c r="E11" s="266"/>
      <c r="F11" s="266"/>
    </row>
    <row r="12" spans="1:6" ht="20.25">
      <c r="A12" s="263" t="s">
        <v>105</v>
      </c>
      <c r="B12" s="263"/>
      <c r="C12" s="263"/>
      <c r="D12" s="263"/>
      <c r="E12" s="263"/>
      <c r="F12" s="263"/>
    </row>
    <row r="13" spans="1:6" ht="20.25">
      <c r="A13" s="264" t="s">
        <v>214</v>
      </c>
      <c r="B13" s="264"/>
      <c r="C13" s="264"/>
      <c r="D13" s="264"/>
      <c r="E13" s="264"/>
      <c r="F13" s="264"/>
    </row>
    <row r="14" spans="1:6" ht="15.75">
      <c r="A14" s="59"/>
      <c r="B14" s="59"/>
      <c r="C14" s="59"/>
      <c r="D14" s="59"/>
      <c r="E14" s="59"/>
      <c r="F14" s="59"/>
    </row>
    <row r="15" spans="1:9" ht="72" customHeight="1">
      <c r="A15" s="56" t="s">
        <v>44</v>
      </c>
      <c r="B15" s="56" t="s">
        <v>100</v>
      </c>
      <c r="C15" s="56" t="s">
        <v>84</v>
      </c>
      <c r="D15" s="56" t="s">
        <v>99</v>
      </c>
      <c r="E15" s="41" t="s">
        <v>98</v>
      </c>
      <c r="F15" s="41" t="s">
        <v>101</v>
      </c>
      <c r="H15" s="94"/>
      <c r="I15" s="95"/>
    </row>
    <row r="16" spans="1:6" ht="18.75">
      <c r="A16" s="56">
        <v>1</v>
      </c>
      <c r="B16" s="56">
        <v>2</v>
      </c>
      <c r="C16" s="56">
        <v>3</v>
      </c>
      <c r="D16" s="56">
        <v>4</v>
      </c>
      <c r="E16" s="41">
        <v>5</v>
      </c>
      <c r="F16" s="41">
        <v>6</v>
      </c>
    </row>
    <row r="17" spans="1:6" ht="110.25" customHeight="1">
      <c r="A17" s="62" t="s">
        <v>104</v>
      </c>
      <c r="B17" s="63" t="s">
        <v>179</v>
      </c>
      <c r="C17" s="65" t="s">
        <v>102</v>
      </c>
      <c r="D17" s="165">
        <f>'ПК ин.'!C27</f>
        <v>33.7</v>
      </c>
      <c r="E17" s="169"/>
      <c r="F17" s="167">
        <f>D17</f>
        <v>33.7</v>
      </c>
    </row>
    <row r="18" spans="1:6" ht="110.25" customHeight="1">
      <c r="A18" s="80">
        <v>2</v>
      </c>
      <c r="B18" s="89" t="s">
        <v>180</v>
      </c>
      <c r="C18" s="65" t="s">
        <v>102</v>
      </c>
      <c r="D18" s="165">
        <f>'ПК ин.'!D27</f>
        <v>15.5</v>
      </c>
      <c r="E18" s="166"/>
      <c r="F18" s="167">
        <f>D18</f>
        <v>15.5</v>
      </c>
    </row>
    <row r="19" spans="1:6" ht="144.75" customHeight="1">
      <c r="A19" s="41">
        <v>3</v>
      </c>
      <c r="B19" s="88" t="s">
        <v>113</v>
      </c>
      <c r="C19" s="65" t="s">
        <v>114</v>
      </c>
      <c r="D19" s="165">
        <f>'ПК ин.'!E27</f>
        <v>47</v>
      </c>
      <c r="E19" s="168"/>
      <c r="F19" s="167">
        <f>D19</f>
        <v>47</v>
      </c>
    </row>
    <row r="20" spans="1:6" ht="144.75" customHeight="1">
      <c r="A20" s="41">
        <v>11</v>
      </c>
      <c r="B20" s="88" t="s">
        <v>140</v>
      </c>
      <c r="C20" s="65" t="s">
        <v>114</v>
      </c>
      <c r="D20" s="165">
        <f>'ПК ин.'!F27</f>
        <v>30</v>
      </c>
      <c r="E20" s="168"/>
      <c r="F20" s="167">
        <f>D20</f>
        <v>30</v>
      </c>
    </row>
    <row r="22" ht="15">
      <c r="A22" s="161" t="s">
        <v>216</v>
      </c>
    </row>
  </sheetData>
  <sheetProtection/>
  <mergeCells count="6">
    <mergeCell ref="A8:F8"/>
    <mergeCell ref="A9:F9"/>
    <mergeCell ref="A10:F10"/>
    <mergeCell ref="A12:F12"/>
    <mergeCell ref="A13:F13"/>
    <mergeCell ref="A11:F11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selection activeCell="A9" sqref="A9:F9"/>
    </sheetView>
  </sheetViews>
  <sheetFormatPr defaultColWidth="9.140625" defaultRowHeight="12.75"/>
  <cols>
    <col min="1" max="1" width="8.00390625" style="58" customWidth="1"/>
    <col min="2" max="2" width="36.140625" style="58" customWidth="1"/>
    <col min="3" max="3" width="13.28125" style="58" customWidth="1"/>
    <col min="4" max="4" width="13.421875" style="58" customWidth="1"/>
    <col min="5" max="6" width="16.57421875" style="58" customWidth="1"/>
    <col min="7" max="7" width="9.140625" style="58" customWidth="1"/>
    <col min="8" max="8" width="11.7109375" style="58" bestFit="1" customWidth="1"/>
    <col min="9" max="16384" width="9.140625" style="58" customWidth="1"/>
  </cols>
  <sheetData>
    <row r="1" spans="2:4" ht="23.25">
      <c r="B1" s="60"/>
      <c r="D1" s="70" t="s">
        <v>1</v>
      </c>
    </row>
    <row r="2" spans="2:4" ht="23.25">
      <c r="B2" s="60"/>
      <c r="D2" s="70" t="s">
        <v>2</v>
      </c>
    </row>
    <row r="3" spans="2:4" ht="23.25">
      <c r="B3" s="60"/>
      <c r="D3" s="70" t="s">
        <v>3</v>
      </c>
    </row>
    <row r="4" spans="2:4" ht="23.25">
      <c r="B4" s="60"/>
      <c r="D4" s="70" t="s">
        <v>4</v>
      </c>
    </row>
    <row r="5" spans="2:4" ht="23.25">
      <c r="B5" s="60"/>
      <c r="D5" s="70" t="s">
        <v>181</v>
      </c>
    </row>
    <row r="6" spans="1:4" ht="23.25">
      <c r="A6" s="60"/>
      <c r="B6" s="60"/>
      <c r="D6" s="70" t="s">
        <v>212</v>
      </c>
    </row>
    <row r="7" spans="1:6" ht="15.75">
      <c r="A7" s="60"/>
      <c r="B7" s="60"/>
      <c r="E7" s="60"/>
      <c r="F7" s="60"/>
    </row>
    <row r="8" spans="1:6" ht="20.25">
      <c r="A8" s="261" t="s">
        <v>218</v>
      </c>
      <c r="B8" s="261"/>
      <c r="C8" s="261"/>
      <c r="D8" s="261"/>
      <c r="E8" s="261"/>
      <c r="F8" s="261"/>
    </row>
    <row r="9" spans="1:6" ht="20.25">
      <c r="A9" s="262" t="s">
        <v>124</v>
      </c>
      <c r="B9" s="262"/>
      <c r="C9" s="262"/>
      <c r="D9" s="262"/>
      <c r="E9" s="262"/>
      <c r="F9" s="262"/>
    </row>
    <row r="10" spans="1:6" ht="42.75" customHeight="1">
      <c r="A10" s="266" t="s">
        <v>189</v>
      </c>
      <c r="B10" s="266"/>
      <c r="C10" s="266"/>
      <c r="D10" s="266"/>
      <c r="E10" s="266"/>
      <c r="F10" s="266"/>
    </row>
    <row r="11" spans="1:6" ht="24" customHeight="1">
      <c r="A11" s="266" t="s">
        <v>82</v>
      </c>
      <c r="B11" s="266"/>
      <c r="C11" s="266"/>
      <c r="D11" s="266"/>
      <c r="E11" s="266"/>
      <c r="F11" s="266"/>
    </row>
    <row r="12" spans="1:6" ht="20.25">
      <c r="A12" s="263" t="s">
        <v>105</v>
      </c>
      <c r="B12" s="263"/>
      <c r="C12" s="263"/>
      <c r="D12" s="263"/>
      <c r="E12" s="263"/>
      <c r="F12" s="263"/>
    </row>
    <row r="13" spans="1:6" ht="20.25">
      <c r="A13" s="264" t="s">
        <v>214</v>
      </c>
      <c r="B13" s="264"/>
      <c r="C13" s="264"/>
      <c r="D13" s="264"/>
      <c r="E13" s="264"/>
      <c r="F13" s="264"/>
    </row>
    <row r="14" spans="1:6" ht="15.75">
      <c r="A14" s="59"/>
      <c r="B14" s="59"/>
      <c r="C14" s="59"/>
      <c r="D14" s="59"/>
      <c r="E14" s="59"/>
      <c r="F14" s="59"/>
    </row>
    <row r="15" spans="1:9" ht="57.75" customHeight="1">
      <c r="A15" s="56" t="s">
        <v>44</v>
      </c>
      <c r="B15" s="56" t="s">
        <v>100</v>
      </c>
      <c r="C15" s="56" t="s">
        <v>84</v>
      </c>
      <c r="D15" s="56" t="s">
        <v>99</v>
      </c>
      <c r="E15" s="41" t="s">
        <v>98</v>
      </c>
      <c r="F15" s="41" t="s">
        <v>101</v>
      </c>
      <c r="H15" s="94"/>
      <c r="I15" s="95"/>
    </row>
    <row r="16" spans="1:6" ht="18.75">
      <c r="A16" s="56">
        <v>1</v>
      </c>
      <c r="B16" s="56">
        <v>2</v>
      </c>
      <c r="C16" s="56">
        <v>3</v>
      </c>
      <c r="D16" s="56">
        <v>4</v>
      </c>
      <c r="E16" s="41">
        <v>5</v>
      </c>
      <c r="F16" s="41">
        <v>6</v>
      </c>
    </row>
    <row r="17" spans="1:6" ht="110.25" customHeight="1">
      <c r="A17" s="62" t="s">
        <v>104</v>
      </c>
      <c r="B17" s="63" t="s">
        <v>179</v>
      </c>
      <c r="C17" s="65" t="s">
        <v>102</v>
      </c>
      <c r="D17" s="165">
        <f>'ПК ин. пост.'!C27</f>
        <v>8.4</v>
      </c>
      <c r="E17" s="169"/>
      <c r="F17" s="167">
        <f>D17</f>
        <v>8.4</v>
      </c>
    </row>
    <row r="18" spans="1:6" ht="110.25" customHeight="1">
      <c r="A18" s="80">
        <v>2</v>
      </c>
      <c r="B18" s="89" t="s">
        <v>180</v>
      </c>
      <c r="C18" s="65" t="s">
        <v>102</v>
      </c>
      <c r="D18" s="165">
        <f>'ПК ин. пост.'!D27</f>
        <v>3.9</v>
      </c>
      <c r="E18" s="166"/>
      <c r="F18" s="167">
        <f>D18</f>
        <v>3.9</v>
      </c>
    </row>
    <row r="19" spans="1:6" ht="144.75" customHeight="1">
      <c r="A19" s="41">
        <v>3</v>
      </c>
      <c r="B19" s="88" t="s">
        <v>113</v>
      </c>
      <c r="C19" s="65" t="s">
        <v>114</v>
      </c>
      <c r="D19" s="165">
        <f>'ПК ин. пост.'!E27</f>
        <v>11.5</v>
      </c>
      <c r="E19" s="168"/>
      <c r="F19" s="167">
        <f>D19</f>
        <v>11.5</v>
      </c>
    </row>
    <row r="20" spans="1:6" ht="144.75" customHeight="1">
      <c r="A20" s="41">
        <v>11</v>
      </c>
      <c r="B20" s="88" t="s">
        <v>140</v>
      </c>
      <c r="C20" s="65" t="s">
        <v>114</v>
      </c>
      <c r="D20" s="165">
        <f>'ПК ин. пост.'!F27</f>
        <v>7.5</v>
      </c>
      <c r="E20" s="168"/>
      <c r="F20" s="167">
        <f>D20</f>
        <v>7.5</v>
      </c>
    </row>
    <row r="22" ht="15">
      <c r="A22" s="161" t="s">
        <v>216</v>
      </c>
    </row>
  </sheetData>
  <sheetProtection/>
  <mergeCells count="6">
    <mergeCell ref="A8:F8"/>
    <mergeCell ref="A9:F9"/>
    <mergeCell ref="A10:F10"/>
    <mergeCell ref="A12:F12"/>
    <mergeCell ref="A13:F13"/>
    <mergeCell ref="A11:F11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workbookViewId="0" topLeftCell="A16">
      <selection activeCell="D36" sqref="D36"/>
    </sheetView>
  </sheetViews>
  <sheetFormatPr defaultColWidth="9.140625" defaultRowHeight="19.5" customHeight="1"/>
  <cols>
    <col min="1" max="1" width="5.28125" style="5" customWidth="1"/>
    <col min="2" max="2" width="81.00390625" style="5" customWidth="1"/>
    <col min="3" max="3" width="37.28125" style="5" customWidth="1"/>
    <col min="4" max="4" width="17.8515625" style="5" customWidth="1"/>
    <col min="5" max="16384" width="9.140625" style="5" customWidth="1"/>
  </cols>
  <sheetData>
    <row r="1" spans="1:3" ht="19.5" customHeight="1">
      <c r="A1" s="4"/>
      <c r="C1" s="6" t="s">
        <v>1</v>
      </c>
    </row>
    <row r="2" spans="1:3" ht="19.5" customHeight="1">
      <c r="A2" s="4"/>
      <c r="C2" s="6" t="s">
        <v>2</v>
      </c>
    </row>
    <row r="3" spans="1:3" ht="19.5" customHeight="1">
      <c r="A3" s="4"/>
      <c r="C3" s="6" t="s">
        <v>3</v>
      </c>
    </row>
    <row r="4" spans="1:3" ht="19.5" customHeight="1">
      <c r="A4" s="4"/>
      <c r="C4" s="6" t="s">
        <v>4</v>
      </c>
    </row>
    <row r="5" spans="1:3" ht="19.5" customHeight="1">
      <c r="A5" s="4"/>
      <c r="C5" s="6" t="s">
        <v>182</v>
      </c>
    </row>
    <row r="6" spans="1:3" ht="19.5" customHeight="1">
      <c r="A6" s="4"/>
      <c r="C6" s="6" t="s">
        <v>190</v>
      </c>
    </row>
    <row r="7" spans="1:3" ht="19.5" customHeight="1">
      <c r="A7" s="4"/>
      <c r="B7" s="4"/>
      <c r="C7" s="7"/>
    </row>
    <row r="8" spans="1:3" ht="19.5" customHeight="1">
      <c r="A8" s="208" t="s">
        <v>63</v>
      </c>
      <c r="B8" s="208"/>
      <c r="C8" s="208"/>
    </row>
    <row r="9" spans="1:3" ht="19.5" customHeight="1">
      <c r="A9" s="209" t="s">
        <v>193</v>
      </c>
      <c r="B9" s="209"/>
      <c r="C9" s="209"/>
    </row>
    <row r="10" spans="1:3" ht="19.5" customHeight="1">
      <c r="A10" s="209" t="s">
        <v>64</v>
      </c>
      <c r="B10" s="209"/>
      <c r="C10" s="209"/>
    </row>
    <row r="11" spans="1:3" ht="19.5" customHeight="1">
      <c r="A11" s="210" t="s">
        <v>105</v>
      </c>
      <c r="B11" s="210"/>
      <c r="C11" s="210"/>
    </row>
    <row r="12" spans="1:3" ht="19.5" customHeight="1" thickBot="1">
      <c r="A12" s="151"/>
      <c r="B12" s="151"/>
      <c r="C12" s="151"/>
    </row>
    <row r="13" spans="1:4" ht="39.75" customHeight="1" thickBot="1">
      <c r="A13" s="9" t="s">
        <v>5</v>
      </c>
      <c r="B13" s="9" t="s">
        <v>52</v>
      </c>
      <c r="C13" s="10" t="s">
        <v>183</v>
      </c>
      <c r="D13" s="152" t="s">
        <v>170</v>
      </c>
    </row>
    <row r="14" spans="1:4" ht="21" thickBot="1">
      <c r="A14" s="11" t="s">
        <v>6</v>
      </c>
      <c r="B14" s="12" t="s">
        <v>7</v>
      </c>
      <c r="C14" s="170">
        <v>155298.01</v>
      </c>
      <c r="D14" s="153">
        <f>C14/C37</f>
        <v>0.6888393422879455</v>
      </c>
    </row>
    <row r="15" spans="1:4" ht="21" thickBot="1">
      <c r="A15" s="9" t="s">
        <v>8</v>
      </c>
      <c r="B15" s="13" t="s">
        <v>65</v>
      </c>
      <c r="C15" s="171">
        <f>C16+C17</f>
        <v>52925.5</v>
      </c>
      <c r="D15" s="153">
        <f>C15/C37</f>
        <v>0.23475617369637033</v>
      </c>
    </row>
    <row r="16" spans="1:5" ht="43.5" customHeight="1">
      <c r="A16" s="14" t="s">
        <v>66</v>
      </c>
      <c r="B16" s="13" t="s">
        <v>67</v>
      </c>
      <c r="C16" s="171">
        <f>ROUND(C14*0.34,1)</f>
        <v>52801.3</v>
      </c>
      <c r="E16" s="15">
        <v>0.34</v>
      </c>
    </row>
    <row r="17" spans="1:5" ht="45" customHeight="1">
      <c r="A17" s="14" t="s">
        <v>68</v>
      </c>
      <c r="B17" s="13" t="s">
        <v>171</v>
      </c>
      <c r="C17" s="171">
        <f>ROUND(C14*E17,1)</f>
        <v>124.2</v>
      </c>
      <c r="E17" s="16">
        <v>0.0008</v>
      </c>
    </row>
    <row r="18" spans="1:3" ht="18.75">
      <c r="A18" s="9" t="s">
        <v>0</v>
      </c>
      <c r="B18" s="13" t="s">
        <v>10</v>
      </c>
      <c r="C18" s="172"/>
    </row>
    <row r="19" spans="1:3" ht="37.5">
      <c r="A19" s="9" t="s">
        <v>11</v>
      </c>
      <c r="B19" s="13" t="s">
        <v>12</v>
      </c>
      <c r="C19" s="172"/>
    </row>
    <row r="20" spans="1:3" ht="18.75">
      <c r="A20" s="9" t="s">
        <v>13</v>
      </c>
      <c r="B20" s="13" t="s">
        <v>14</v>
      </c>
      <c r="C20" s="171">
        <f>C22+C23+C24</f>
        <v>7405.46</v>
      </c>
    </row>
    <row r="21" spans="1:3" ht="18.75">
      <c r="A21" s="9"/>
      <c r="B21" s="13" t="s">
        <v>69</v>
      </c>
      <c r="C21" s="171"/>
    </row>
    <row r="22" spans="1:3" ht="18.75">
      <c r="A22" s="14" t="s">
        <v>70</v>
      </c>
      <c r="B22" s="13" t="s">
        <v>71</v>
      </c>
      <c r="C22" s="171">
        <v>0</v>
      </c>
    </row>
    <row r="23" spans="1:3" ht="18.75">
      <c r="A23" s="14" t="s">
        <v>72</v>
      </c>
      <c r="B23" s="13" t="s">
        <v>73</v>
      </c>
      <c r="C23" s="171">
        <v>0</v>
      </c>
    </row>
    <row r="24" spans="1:3" ht="18.75">
      <c r="A24" s="14" t="s">
        <v>74</v>
      </c>
      <c r="B24" s="13" t="s">
        <v>15</v>
      </c>
      <c r="C24" s="171">
        <v>7405.46</v>
      </c>
    </row>
    <row r="25" spans="1:10" ht="37.5">
      <c r="A25" s="9" t="s">
        <v>16</v>
      </c>
      <c r="B25" s="13" t="s">
        <v>17</v>
      </c>
      <c r="C25" s="173"/>
      <c r="J25" s="5" t="s">
        <v>75</v>
      </c>
    </row>
    <row r="26" spans="1:3" ht="18.75">
      <c r="A26" s="9" t="s">
        <v>18</v>
      </c>
      <c r="B26" s="13" t="s">
        <v>19</v>
      </c>
      <c r="C26" s="171">
        <v>1673.6</v>
      </c>
    </row>
    <row r="27" spans="1:3" ht="18.75">
      <c r="A27" s="9" t="s">
        <v>20</v>
      </c>
      <c r="B27" s="13" t="s">
        <v>21</v>
      </c>
      <c r="C27" s="173"/>
    </row>
    <row r="28" spans="1:3" ht="18.75">
      <c r="A28" s="9" t="s">
        <v>22</v>
      </c>
      <c r="B28" s="13" t="s">
        <v>23</v>
      </c>
      <c r="C28" s="173"/>
    </row>
    <row r="29" spans="1:3" ht="18.75">
      <c r="A29" s="9" t="s">
        <v>24</v>
      </c>
      <c r="B29" s="13" t="s">
        <v>25</v>
      </c>
      <c r="C29" s="173"/>
    </row>
    <row r="30" spans="1:3" ht="40.5" customHeight="1">
      <c r="A30" s="9" t="s">
        <v>26</v>
      </c>
      <c r="B30" s="13" t="s">
        <v>27</v>
      </c>
      <c r="C30" s="171">
        <f>11.39+3901.85</f>
        <v>3913.24</v>
      </c>
    </row>
    <row r="31" spans="1:3" ht="24" customHeight="1">
      <c r="A31" s="9" t="s">
        <v>28</v>
      </c>
      <c r="B31" s="13" t="s">
        <v>76</v>
      </c>
      <c r="C31" s="171">
        <v>395.37</v>
      </c>
    </row>
    <row r="32" spans="1:3" ht="26.25" customHeight="1">
      <c r="A32" s="9" t="s">
        <v>29</v>
      </c>
      <c r="B32" s="13" t="s">
        <v>30</v>
      </c>
      <c r="C32" s="174"/>
    </row>
    <row r="33" spans="1:3" ht="18.75">
      <c r="A33" s="9" t="s">
        <v>31</v>
      </c>
      <c r="B33" s="13" t="s">
        <v>77</v>
      </c>
      <c r="C33" s="171">
        <v>181.95</v>
      </c>
    </row>
    <row r="34" spans="1:3" ht="18.75">
      <c r="A34" s="9" t="s">
        <v>32</v>
      </c>
      <c r="B34" s="13" t="s">
        <v>33</v>
      </c>
      <c r="C34" s="171">
        <v>314.26</v>
      </c>
    </row>
    <row r="35" spans="1:3" ht="18.75">
      <c r="A35" s="9" t="s">
        <v>34</v>
      </c>
      <c r="B35" s="13" t="s">
        <v>78</v>
      </c>
      <c r="C35" s="173"/>
    </row>
    <row r="36" spans="1:3" ht="18.75">
      <c r="A36" s="9" t="s">
        <v>35</v>
      </c>
      <c r="B36" s="13" t="s">
        <v>36</v>
      </c>
      <c r="C36" s="171">
        <v>3341.42</v>
      </c>
    </row>
    <row r="37" spans="1:3" ht="18.75">
      <c r="A37" s="9" t="s">
        <v>37</v>
      </c>
      <c r="B37" s="13" t="s">
        <v>59</v>
      </c>
      <c r="C37" s="171">
        <f>C14+C15+C20+C25+C26+C27+C28+C29+C30+C31+C33+C34+C35+C36</f>
        <v>225448.81000000003</v>
      </c>
    </row>
    <row r="38" spans="1:3" ht="18.75">
      <c r="A38" s="9" t="s">
        <v>38</v>
      </c>
      <c r="B38" s="13" t="s">
        <v>39</v>
      </c>
      <c r="C38" s="171">
        <v>273277.34</v>
      </c>
    </row>
    <row r="39" spans="1:3" ht="18.75">
      <c r="A39" s="9" t="s">
        <v>40</v>
      </c>
      <c r="B39" s="13" t="s">
        <v>79</v>
      </c>
      <c r="C39" s="144">
        <f>ROUND(C37/C38*100,1)</f>
        <v>82.5</v>
      </c>
    </row>
    <row r="41" spans="1:3" ht="19.5" customHeight="1">
      <c r="A41" s="207" t="s">
        <v>41</v>
      </c>
      <c r="B41" s="207"/>
      <c r="C41" s="207"/>
    </row>
    <row r="42" spans="1:3" ht="19.5" customHeight="1">
      <c r="A42" s="207" t="s">
        <v>42</v>
      </c>
      <c r="B42" s="207"/>
      <c r="C42" s="207"/>
    </row>
    <row r="43" spans="1:3" ht="21.75" customHeight="1">
      <c r="A43" s="207" t="s">
        <v>43</v>
      </c>
      <c r="B43" s="207"/>
      <c r="C43" s="207"/>
    </row>
    <row r="44" spans="1:3" ht="42.75" customHeight="1">
      <c r="A44" s="10" t="s">
        <v>5</v>
      </c>
      <c r="B44" s="10" t="s">
        <v>45</v>
      </c>
      <c r="C44" s="10" t="s">
        <v>194</v>
      </c>
    </row>
    <row r="45" spans="1:3" ht="19.5" customHeight="1">
      <c r="A45" s="9" t="s">
        <v>6</v>
      </c>
      <c r="B45" s="17" t="s">
        <v>184</v>
      </c>
      <c r="C45" s="171">
        <f>C38</f>
        <v>273277.34</v>
      </c>
    </row>
    <row r="46" spans="1:3" ht="37.5">
      <c r="A46" s="9" t="s">
        <v>8</v>
      </c>
      <c r="B46" s="13" t="s">
        <v>195</v>
      </c>
      <c r="C46" s="171">
        <v>38441.65</v>
      </c>
    </row>
    <row r="47" spans="1:3" ht="19.5" customHeight="1">
      <c r="A47" s="9" t="s">
        <v>0</v>
      </c>
      <c r="B47" s="17" t="s">
        <v>46</v>
      </c>
      <c r="C47" s="144">
        <f>ROUND(C46/C45*100,1)</f>
        <v>14.1</v>
      </c>
    </row>
    <row r="48" spans="1:3" ht="19.5" customHeight="1">
      <c r="A48" s="8"/>
      <c r="B48" s="18"/>
      <c r="C48" s="19"/>
    </row>
    <row r="49" spans="2:3" ht="19.5" customHeight="1">
      <c r="B49" s="20" t="s">
        <v>50</v>
      </c>
      <c r="C49" s="20" t="s">
        <v>80</v>
      </c>
    </row>
    <row r="50" spans="2:3" ht="19.5" customHeight="1">
      <c r="B50" s="20"/>
      <c r="C50" s="20"/>
    </row>
    <row r="51" spans="2:3" ht="19.5" customHeight="1">
      <c r="B51" s="20" t="s">
        <v>48</v>
      </c>
      <c r="C51" s="20" t="s">
        <v>172</v>
      </c>
    </row>
  </sheetData>
  <sheetProtection/>
  <mergeCells count="7">
    <mergeCell ref="A43:C43"/>
    <mergeCell ref="A42:C42"/>
    <mergeCell ref="A8:C8"/>
    <mergeCell ref="A9:C9"/>
    <mergeCell ref="A10:C10"/>
    <mergeCell ref="A11:C11"/>
    <mergeCell ref="A41:C4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0" workbookViewId="0" topLeftCell="A1">
      <selection activeCell="D36" sqref="D36"/>
    </sheetView>
  </sheetViews>
  <sheetFormatPr defaultColWidth="9.140625" defaultRowHeight="12.75"/>
  <cols>
    <col min="1" max="1" width="4.421875" style="3" customWidth="1"/>
    <col min="2" max="2" width="25.7109375" style="3" customWidth="1"/>
    <col min="3" max="3" width="10.00390625" style="3" customWidth="1"/>
    <col min="4" max="4" width="10.140625" style="3" customWidth="1"/>
    <col min="5" max="5" width="12.421875" style="3" customWidth="1"/>
    <col min="6" max="6" width="11.7109375" style="3" customWidth="1"/>
    <col min="7" max="7" width="11.8515625" style="3" customWidth="1"/>
    <col min="8" max="16384" width="9.140625" style="3" customWidth="1"/>
  </cols>
  <sheetData>
    <row r="1" spans="1:12" ht="18.75">
      <c r="A1" s="224" t="s">
        <v>49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8.75">
      <c r="A2" s="225" t="s">
        <v>90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7.25" customHeight="1">
      <c r="A3" s="225" t="s">
        <v>119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18.75">
      <c r="A4" s="225" t="s">
        <v>82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ht="18.75">
      <c r="A5" s="224" t="s">
        <v>105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</row>
    <row r="7" spans="1:12" s="185" customFormat="1" ht="18">
      <c r="A7" s="215" t="s">
        <v>196</v>
      </c>
      <c r="B7" s="215" t="s">
        <v>197</v>
      </c>
      <c r="C7" s="218" t="s">
        <v>198</v>
      </c>
      <c r="D7" s="221" t="s">
        <v>199</v>
      </c>
      <c r="E7" s="222"/>
      <c r="F7" s="222"/>
      <c r="G7" s="222"/>
      <c r="H7" s="222"/>
      <c r="I7" s="222"/>
      <c r="J7" s="222"/>
      <c r="K7" s="223"/>
      <c r="L7" s="218" t="s">
        <v>200</v>
      </c>
    </row>
    <row r="8" spans="1:12" s="185" customFormat="1" ht="18" customHeight="1">
      <c r="A8" s="216"/>
      <c r="B8" s="216"/>
      <c r="C8" s="219"/>
      <c r="D8" s="215" t="s">
        <v>201</v>
      </c>
      <c r="E8" s="226" t="s">
        <v>202</v>
      </c>
      <c r="F8" s="227"/>
      <c r="G8" s="227"/>
      <c r="H8" s="227"/>
      <c r="I8" s="227"/>
      <c r="J8" s="228"/>
      <c r="K8" s="229" t="s">
        <v>203</v>
      </c>
      <c r="L8" s="219"/>
    </row>
    <row r="9" spans="1:12" s="185" customFormat="1" ht="18" customHeight="1">
      <c r="A9" s="216"/>
      <c r="B9" s="216"/>
      <c r="C9" s="219"/>
      <c r="D9" s="216"/>
      <c r="E9" s="211" t="s">
        <v>204</v>
      </c>
      <c r="F9" s="211" t="s">
        <v>205</v>
      </c>
      <c r="G9" s="211" t="s">
        <v>206</v>
      </c>
      <c r="H9" s="211" t="s">
        <v>207</v>
      </c>
      <c r="I9" s="211" t="s">
        <v>208</v>
      </c>
      <c r="J9" s="213" t="s">
        <v>209</v>
      </c>
      <c r="K9" s="229"/>
      <c r="L9" s="219"/>
    </row>
    <row r="10" spans="1:12" s="185" customFormat="1" ht="45.75" customHeight="1">
      <c r="A10" s="217"/>
      <c r="B10" s="217"/>
      <c r="C10" s="220"/>
      <c r="D10" s="217"/>
      <c r="E10" s="212"/>
      <c r="F10" s="212"/>
      <c r="G10" s="212"/>
      <c r="H10" s="212"/>
      <c r="I10" s="212"/>
      <c r="J10" s="214"/>
      <c r="K10" s="186">
        <v>0.05</v>
      </c>
      <c r="L10" s="220"/>
    </row>
    <row r="11" spans="1:12" s="185" customFormat="1" ht="18">
      <c r="A11" s="187">
        <v>1</v>
      </c>
      <c r="B11" s="187">
        <v>2</v>
      </c>
      <c r="C11" s="187">
        <v>3</v>
      </c>
      <c r="D11" s="187">
        <v>4</v>
      </c>
      <c r="E11" s="187">
        <v>5</v>
      </c>
      <c r="F11" s="187">
        <v>6</v>
      </c>
      <c r="G11" s="187">
        <v>7</v>
      </c>
      <c r="H11" s="187">
        <v>8</v>
      </c>
      <c r="I11" s="187">
        <v>9</v>
      </c>
      <c r="J11" s="187">
        <v>10</v>
      </c>
      <c r="K11" s="187">
        <v>11</v>
      </c>
      <c r="L11" s="187">
        <v>12</v>
      </c>
    </row>
    <row r="12" spans="1:14" ht="18.75">
      <c r="A12" s="1">
        <v>1</v>
      </c>
      <c r="B12" s="188" t="s">
        <v>106</v>
      </c>
      <c r="C12" s="53">
        <v>148.08</v>
      </c>
      <c r="D12" s="189">
        <v>310.8</v>
      </c>
      <c r="E12" s="189">
        <v>46.62</v>
      </c>
      <c r="F12" s="190">
        <v>155.4</v>
      </c>
      <c r="G12" s="190">
        <v>37</v>
      </c>
      <c r="H12" s="190">
        <v>68.38</v>
      </c>
      <c r="I12" s="190">
        <v>158.51</v>
      </c>
      <c r="J12" s="190">
        <v>55.5</v>
      </c>
      <c r="K12" s="191">
        <f>ROUND(D12*K10,4)</f>
        <v>15.54</v>
      </c>
      <c r="L12" s="191">
        <f>ROUND((D12+E12+F12+G12+H12+I12+J12+K12)/C12/60,4)</f>
        <v>0.0954</v>
      </c>
      <c r="N12" s="3" t="s">
        <v>210</v>
      </c>
    </row>
    <row r="13" spans="1:14" ht="18.75">
      <c r="A13" s="1">
        <v>2</v>
      </c>
      <c r="B13" s="188" t="s">
        <v>115</v>
      </c>
      <c r="C13" s="53">
        <v>148.08</v>
      </c>
      <c r="D13" s="189">
        <v>223.85</v>
      </c>
      <c r="E13" s="189">
        <v>33.38</v>
      </c>
      <c r="F13" s="190">
        <v>111.93</v>
      </c>
      <c r="G13" s="190">
        <v>55.5</v>
      </c>
      <c r="H13" s="190">
        <v>44.77</v>
      </c>
      <c r="I13" s="190">
        <v>87.3</v>
      </c>
      <c r="J13" s="190">
        <v>55.5</v>
      </c>
      <c r="K13" s="191">
        <f>ROUND(D13*K10,4)</f>
        <v>11.1925</v>
      </c>
      <c r="L13" s="191">
        <f>ROUND((D13+E13+F13+G13+H13+I13+J13+K13)/C13/60,4)</f>
        <v>0.0702</v>
      </c>
      <c r="N13" s="3" t="s">
        <v>211</v>
      </c>
    </row>
    <row r="14" spans="1:7" ht="18.75">
      <c r="A14" s="21"/>
      <c r="B14" s="78"/>
      <c r="C14" s="21"/>
      <c r="D14" s="22"/>
      <c r="E14" s="22"/>
      <c r="F14" s="22"/>
      <c r="G14" s="23"/>
    </row>
    <row r="15" spans="2:10" ht="18.75">
      <c r="B15" s="192" t="s">
        <v>50</v>
      </c>
      <c r="C15" s="2"/>
      <c r="D15" s="2"/>
      <c r="G15" s="2"/>
      <c r="J15" s="2" t="s">
        <v>80</v>
      </c>
    </row>
    <row r="16" spans="2:10" ht="18.75">
      <c r="B16" s="26"/>
      <c r="C16" s="2"/>
      <c r="D16" s="2"/>
      <c r="G16" s="2"/>
      <c r="J16" s="2"/>
    </row>
    <row r="17" spans="2:10" ht="18.75">
      <c r="B17" s="26" t="s">
        <v>48</v>
      </c>
      <c r="C17" s="2"/>
      <c r="D17" s="2" t="s">
        <v>51</v>
      </c>
      <c r="G17" s="2"/>
      <c r="J17" s="2" t="s">
        <v>169</v>
      </c>
    </row>
    <row r="18" ht="18" customHeight="1">
      <c r="B18" s="68"/>
    </row>
  </sheetData>
  <sheetProtection/>
  <mergeCells count="19">
    <mergeCell ref="A1:L1"/>
    <mergeCell ref="A2:L2"/>
    <mergeCell ref="A3:L3"/>
    <mergeCell ref="A4:L4"/>
    <mergeCell ref="A5:L5"/>
    <mergeCell ref="L7:L10"/>
    <mergeCell ref="D8:D10"/>
    <mergeCell ref="E8:J8"/>
    <mergeCell ref="K8:K9"/>
    <mergeCell ref="E9:E10"/>
    <mergeCell ref="F9:F10"/>
    <mergeCell ref="G9:G10"/>
    <mergeCell ref="H9:H10"/>
    <mergeCell ref="I9:I10"/>
    <mergeCell ref="J9:J10"/>
    <mergeCell ref="A7:A10"/>
    <mergeCell ref="B7:B10"/>
    <mergeCell ref="C7:C10"/>
    <mergeCell ref="D7:K7"/>
  </mergeCells>
  <printOptions horizontalCentered="1"/>
  <pageMargins left="0.5905511811023623" right="0.5905511811023623" top="0.9448818897637796" bottom="0.5905511811023623" header="0.5118110236220472" footer="0.5118110236220472"/>
  <pageSetup horizontalDpi="600" verticalDpi="600" orientation="portrait" paperSize="9" scale="6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zoomScale="85" zoomScaleNormal="85" workbookViewId="0" topLeftCell="A1">
      <selection activeCell="D36" sqref="D36"/>
    </sheetView>
  </sheetViews>
  <sheetFormatPr defaultColWidth="9.140625" defaultRowHeight="12.75"/>
  <cols>
    <col min="1" max="1" width="8.00390625" style="24" customWidth="1"/>
    <col min="2" max="2" width="42.421875" style="24" customWidth="1"/>
    <col min="3" max="3" width="14.28125" style="24" customWidth="1"/>
    <col min="4" max="4" width="31.28125" style="24" customWidth="1"/>
    <col min="5" max="5" width="18.421875" style="24" customWidth="1"/>
    <col min="6" max="6" width="18.28125" style="24" customWidth="1"/>
    <col min="7" max="7" width="12.00390625" style="24" customWidth="1"/>
    <col min="8" max="16384" width="9.140625" style="24" customWidth="1"/>
  </cols>
  <sheetData>
    <row r="1" spans="1:6" ht="18.75">
      <c r="A1" s="224" t="s">
        <v>63</v>
      </c>
      <c r="B1" s="224"/>
      <c r="C1" s="224"/>
      <c r="D1" s="224"/>
      <c r="E1" s="224"/>
      <c r="F1" s="224"/>
    </row>
    <row r="2" spans="1:6" ht="18.75">
      <c r="A2" s="225" t="s">
        <v>89</v>
      </c>
      <c r="B2" s="225"/>
      <c r="C2" s="225"/>
      <c r="D2" s="225"/>
      <c r="E2" s="225"/>
      <c r="F2" s="225"/>
    </row>
    <row r="3" spans="1:6" ht="18.75">
      <c r="A3" s="225" t="s">
        <v>120</v>
      </c>
      <c r="B3" s="225"/>
      <c r="C3" s="225"/>
      <c r="D3" s="225"/>
      <c r="E3" s="225"/>
      <c r="F3" s="225"/>
    </row>
    <row r="4" spans="1:6" ht="18.75">
      <c r="A4" s="225" t="s">
        <v>82</v>
      </c>
      <c r="B4" s="225"/>
      <c r="C4" s="225"/>
      <c r="D4" s="225"/>
      <c r="E4" s="225"/>
      <c r="F4" s="225"/>
    </row>
    <row r="5" spans="1:6" ht="18.75">
      <c r="A5" s="235" t="s">
        <v>105</v>
      </c>
      <c r="B5" s="235"/>
      <c r="C5" s="235"/>
      <c r="D5" s="235"/>
      <c r="E5" s="235"/>
      <c r="F5" s="235"/>
    </row>
    <row r="6" spans="1:6" ht="18.75">
      <c r="A6" s="40"/>
      <c r="B6" s="40"/>
      <c r="C6" s="40"/>
      <c r="D6" s="40"/>
      <c r="E6" s="40"/>
      <c r="F6" s="40"/>
    </row>
    <row r="7" spans="1:7" ht="81" customHeight="1">
      <c r="A7" s="41" t="s">
        <v>44</v>
      </c>
      <c r="B7" s="41" t="s">
        <v>91</v>
      </c>
      <c r="C7" s="41" t="s">
        <v>92</v>
      </c>
      <c r="D7" s="41" t="s">
        <v>93</v>
      </c>
      <c r="E7" s="41" t="s">
        <v>95</v>
      </c>
      <c r="F7" s="41" t="s">
        <v>94</v>
      </c>
      <c r="G7" s="84" t="s">
        <v>117</v>
      </c>
    </row>
    <row r="8" spans="1:7" ht="16.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</row>
    <row r="9" spans="1:7" ht="18.75">
      <c r="A9" s="231" t="s">
        <v>104</v>
      </c>
      <c r="B9" s="230" t="s">
        <v>109</v>
      </c>
      <c r="C9" s="44">
        <f>Характеристика!F15</f>
        <v>30</v>
      </c>
      <c r="D9" s="79" t="s">
        <v>106</v>
      </c>
      <c r="E9" s="175">
        <f>'З.п за 1 мин'!L12</f>
        <v>0.0954</v>
      </c>
      <c r="F9" s="175">
        <f>ROUND(C9*E9,4)</f>
        <v>2.862</v>
      </c>
      <c r="G9" s="233">
        <f>F9+F10</f>
        <v>4.617</v>
      </c>
    </row>
    <row r="10" spans="1:7" ht="18.75">
      <c r="A10" s="232"/>
      <c r="B10" s="230"/>
      <c r="C10" s="44">
        <f>Характеристика!F16</f>
        <v>25</v>
      </c>
      <c r="D10" s="79" t="s">
        <v>115</v>
      </c>
      <c r="E10" s="175">
        <f>'З.п за 1 мин'!L13</f>
        <v>0.0702</v>
      </c>
      <c r="F10" s="175">
        <f aca="true" t="shared" si="0" ref="F10:F16">ROUND(C10*E10,4)</f>
        <v>1.755</v>
      </c>
      <c r="G10" s="234"/>
    </row>
    <row r="11" spans="1:7" ht="18.75">
      <c r="A11" s="231" t="s">
        <v>111</v>
      </c>
      <c r="B11" s="230" t="s">
        <v>110</v>
      </c>
      <c r="C11" s="44">
        <f>Характеристика!F17</f>
        <v>15</v>
      </c>
      <c r="D11" s="79" t="s">
        <v>106</v>
      </c>
      <c r="E11" s="175">
        <f>'З.п за 1 мин'!L12</f>
        <v>0.0954</v>
      </c>
      <c r="F11" s="175">
        <f t="shared" si="0"/>
        <v>1.431</v>
      </c>
      <c r="G11" s="233">
        <f>F11+F12</f>
        <v>2.133</v>
      </c>
    </row>
    <row r="12" spans="1:7" ht="18.75">
      <c r="A12" s="232"/>
      <c r="B12" s="230"/>
      <c r="C12" s="44">
        <f>Характеристика!F18</f>
        <v>10</v>
      </c>
      <c r="D12" s="79" t="s">
        <v>115</v>
      </c>
      <c r="E12" s="175">
        <f>'З.п за 1 мин'!L13</f>
        <v>0.0702</v>
      </c>
      <c r="F12" s="175">
        <f t="shared" si="0"/>
        <v>0.702</v>
      </c>
      <c r="G12" s="234"/>
    </row>
    <row r="13" spans="1:7" ht="35.25" customHeight="1">
      <c r="A13" s="231" t="s">
        <v>112</v>
      </c>
      <c r="B13" s="230" t="s">
        <v>113</v>
      </c>
      <c r="C13" s="44">
        <f>Характеристика!F19</f>
        <v>60</v>
      </c>
      <c r="D13" s="79" t="s">
        <v>106</v>
      </c>
      <c r="E13" s="175">
        <f>'З.п за 1 мин'!L12</f>
        <v>0.0954</v>
      </c>
      <c r="F13" s="175">
        <f t="shared" si="0"/>
        <v>5.724</v>
      </c>
      <c r="G13" s="233">
        <f>F13+F14</f>
        <v>6.426</v>
      </c>
    </row>
    <row r="14" spans="1:7" ht="42.75" customHeight="1">
      <c r="A14" s="232"/>
      <c r="B14" s="230"/>
      <c r="C14" s="44">
        <f>Характеристика!F20</f>
        <v>10</v>
      </c>
      <c r="D14" s="79" t="s">
        <v>115</v>
      </c>
      <c r="E14" s="175">
        <f>'З.п за 1 мин'!L13</f>
        <v>0.0702</v>
      </c>
      <c r="F14" s="175">
        <f t="shared" si="0"/>
        <v>0.702</v>
      </c>
      <c r="G14" s="234"/>
    </row>
    <row r="15" spans="1:7" ht="18.75">
      <c r="A15" s="231" t="s">
        <v>185</v>
      </c>
      <c r="B15" s="230" t="s">
        <v>140</v>
      </c>
      <c r="C15" s="44">
        <f>Характеристика!F21</f>
        <v>25</v>
      </c>
      <c r="D15" s="79" t="s">
        <v>106</v>
      </c>
      <c r="E15" s="175">
        <f>'З.п за 1 мин'!L12</f>
        <v>0.0954</v>
      </c>
      <c r="F15" s="175">
        <f t="shared" si="0"/>
        <v>2.385</v>
      </c>
      <c r="G15" s="233">
        <f>F15+F16</f>
        <v>4.14</v>
      </c>
    </row>
    <row r="16" spans="1:7" ht="18.75">
      <c r="A16" s="232"/>
      <c r="B16" s="230"/>
      <c r="C16" s="44">
        <f>Характеристика!F22</f>
        <v>25</v>
      </c>
      <c r="D16" s="79" t="s">
        <v>115</v>
      </c>
      <c r="E16" s="175">
        <f>'З.п за 1 мин'!L13</f>
        <v>0.0702</v>
      </c>
      <c r="F16" s="175">
        <f t="shared" si="0"/>
        <v>1.755</v>
      </c>
      <c r="G16" s="234"/>
    </row>
    <row r="17" spans="1:6" ht="18.75">
      <c r="A17" s="64"/>
      <c r="B17" s="46"/>
      <c r="C17" s="45"/>
      <c r="D17" s="42"/>
      <c r="E17" s="47"/>
      <c r="F17" s="48"/>
    </row>
    <row r="18" spans="1:6" ht="20.25">
      <c r="A18" s="42"/>
      <c r="B18" s="81" t="s">
        <v>50</v>
      </c>
      <c r="C18" s="81"/>
      <c r="D18" s="82"/>
      <c r="E18" s="81" t="s">
        <v>80</v>
      </c>
      <c r="F18" s="42"/>
    </row>
    <row r="19" spans="1:6" ht="20.25">
      <c r="A19" s="27"/>
      <c r="B19" s="83"/>
      <c r="C19" s="83"/>
      <c r="D19" s="82"/>
      <c r="E19" s="83"/>
      <c r="F19" s="25"/>
    </row>
    <row r="20" spans="1:6" ht="20.25">
      <c r="A20" s="25"/>
      <c r="B20" s="83" t="s">
        <v>48</v>
      </c>
      <c r="C20" s="83"/>
      <c r="D20" s="82"/>
      <c r="E20" s="148" t="s">
        <v>169</v>
      </c>
      <c r="F20" s="25"/>
    </row>
    <row r="21" spans="1:6" ht="12.75">
      <c r="A21" s="27"/>
      <c r="B21" s="25"/>
      <c r="C21" s="25"/>
      <c r="D21" s="25"/>
      <c r="E21" s="25"/>
      <c r="F21" s="25"/>
    </row>
    <row r="22" spans="1:6" ht="12.75">
      <c r="A22" s="25"/>
      <c r="B22" s="25"/>
      <c r="C22" s="25"/>
      <c r="D22" s="25"/>
      <c r="E22" s="25"/>
      <c r="F22" s="25"/>
    </row>
    <row r="23" spans="1:6" ht="12.75">
      <c r="A23" s="27"/>
      <c r="B23" s="25"/>
      <c r="C23" s="25"/>
      <c r="D23" s="25"/>
      <c r="E23" s="25"/>
      <c r="F23" s="25"/>
    </row>
    <row r="24" spans="1:6" ht="12.75">
      <c r="A24" s="25"/>
      <c r="B24" s="25"/>
      <c r="C24" s="25"/>
      <c r="D24" s="25"/>
      <c r="E24" s="25"/>
      <c r="F24" s="25"/>
    </row>
    <row r="25" spans="1:6" ht="12.75">
      <c r="A25" s="27"/>
      <c r="B25" s="25"/>
      <c r="C25" s="25"/>
      <c r="D25" s="25"/>
      <c r="E25" s="25"/>
      <c r="F25" s="25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8"/>
      <c r="B27" s="29"/>
      <c r="C27" s="29"/>
      <c r="D27" s="28"/>
      <c r="E27" s="28"/>
      <c r="F27" s="28"/>
    </row>
    <row r="28" spans="1:6" ht="12.75">
      <c r="A28" s="28"/>
      <c r="B28" s="29"/>
      <c r="C28" s="29"/>
      <c r="D28" s="28"/>
      <c r="E28" s="28"/>
      <c r="F28" s="28"/>
    </row>
    <row r="29" spans="1:6" ht="12.75">
      <c r="A29" s="28"/>
      <c r="B29" s="29"/>
      <c r="C29" s="29"/>
      <c r="D29" s="28"/>
      <c r="E29" s="28"/>
      <c r="F29" s="28"/>
    </row>
    <row r="30" spans="1:6" ht="12.75">
      <c r="A30" s="27"/>
      <c r="B30" s="25"/>
      <c r="C30" s="25"/>
      <c r="D30" s="25"/>
      <c r="E30" s="25"/>
      <c r="F30" s="25"/>
    </row>
    <row r="31" spans="1:6" ht="12.75">
      <c r="A31" s="25"/>
      <c r="B31" s="25"/>
      <c r="C31" s="25"/>
      <c r="D31" s="25"/>
      <c r="E31" s="25"/>
      <c r="F31" s="25"/>
    </row>
    <row r="32" spans="1:6" ht="12.75">
      <c r="A32" s="27"/>
      <c r="B32" s="25"/>
      <c r="C32" s="25"/>
      <c r="D32" s="25"/>
      <c r="E32" s="25"/>
      <c r="F32" s="25"/>
    </row>
    <row r="33" spans="1:6" ht="12.75">
      <c r="A33" s="25"/>
      <c r="B33" s="25"/>
      <c r="C33" s="25"/>
      <c r="D33" s="25"/>
      <c r="E33" s="25"/>
      <c r="F33" s="25"/>
    </row>
    <row r="34" spans="1:6" ht="12.75">
      <c r="A34" s="28"/>
      <c r="B34" s="29"/>
      <c r="C34" s="29"/>
      <c r="D34" s="28"/>
      <c r="E34" s="28"/>
      <c r="F34" s="28"/>
    </row>
    <row r="35" spans="1:6" ht="12.75">
      <c r="A35" s="27"/>
      <c r="B35" s="25"/>
      <c r="C35" s="25"/>
      <c r="D35" s="25"/>
      <c r="E35" s="25"/>
      <c r="F35" s="25"/>
    </row>
    <row r="36" spans="1:6" ht="12.75">
      <c r="A36" s="25"/>
      <c r="B36" s="25"/>
      <c r="C36" s="25"/>
      <c r="D36" s="25"/>
      <c r="E36" s="25"/>
      <c r="F36" s="25"/>
    </row>
    <row r="37" spans="1:6" ht="12.75">
      <c r="A37" s="28"/>
      <c r="B37" s="29"/>
      <c r="C37" s="29"/>
      <c r="D37" s="28"/>
      <c r="E37" s="28"/>
      <c r="F37" s="28"/>
    </row>
    <row r="38" spans="1:6" ht="12.75">
      <c r="A38" s="27"/>
      <c r="B38" s="25"/>
      <c r="C38" s="25"/>
      <c r="D38" s="25"/>
      <c r="E38" s="25"/>
      <c r="F38" s="25"/>
    </row>
    <row r="39" spans="1:6" ht="12.75">
      <c r="A39" s="25"/>
      <c r="B39" s="25"/>
      <c r="C39" s="25"/>
      <c r="D39" s="25"/>
      <c r="E39" s="25"/>
      <c r="F39" s="25"/>
    </row>
    <row r="40" spans="1:6" ht="12.75">
      <c r="A40" s="28"/>
      <c r="B40" s="29"/>
      <c r="C40" s="29"/>
      <c r="D40" s="28"/>
      <c r="E40" s="28"/>
      <c r="F40" s="28"/>
    </row>
    <row r="41" spans="1:6" ht="12.75">
      <c r="A41" s="27"/>
      <c r="B41" s="25"/>
      <c r="C41" s="25"/>
      <c r="D41" s="25"/>
      <c r="E41" s="25"/>
      <c r="F41" s="25"/>
    </row>
    <row r="42" spans="1:6" ht="12.75">
      <c r="A42" s="27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30"/>
      <c r="B44" s="31"/>
      <c r="C44" s="31"/>
      <c r="D44" s="31"/>
      <c r="E44" s="31"/>
      <c r="F44" s="31"/>
    </row>
    <row r="45" spans="1:6" ht="12.75">
      <c r="A45" s="31"/>
      <c r="B45" s="31"/>
      <c r="C45" s="31"/>
      <c r="D45" s="31"/>
      <c r="E45" s="31"/>
      <c r="F45" s="31"/>
    </row>
    <row r="46" spans="1:6" ht="12.75">
      <c r="A46" s="32"/>
      <c r="B46" s="33"/>
      <c r="C46" s="33"/>
      <c r="D46" s="32"/>
      <c r="E46" s="32"/>
      <c r="F46" s="32"/>
    </row>
    <row r="47" spans="1:6" ht="12.75">
      <c r="A47" s="32"/>
      <c r="B47" s="33"/>
      <c r="C47" s="33"/>
      <c r="D47" s="32"/>
      <c r="E47" s="32"/>
      <c r="F47" s="32"/>
    </row>
    <row r="48" spans="1:6" ht="12.75">
      <c r="A48" s="32"/>
      <c r="B48" s="33"/>
      <c r="C48" s="33"/>
      <c r="D48" s="32"/>
      <c r="E48" s="32"/>
      <c r="F48" s="32"/>
    </row>
    <row r="49" spans="1:6" ht="12.75">
      <c r="A49" s="30"/>
      <c r="B49" s="31"/>
      <c r="C49" s="31"/>
      <c r="D49" s="31"/>
      <c r="E49" s="31"/>
      <c r="F49" s="31"/>
    </row>
    <row r="50" spans="1:6" ht="12.75">
      <c r="A50" s="31"/>
      <c r="B50" s="31"/>
      <c r="C50" s="31"/>
      <c r="D50" s="31"/>
      <c r="E50" s="31"/>
      <c r="F50" s="31"/>
    </row>
    <row r="51" spans="1:6" ht="12.75">
      <c r="A51" s="30"/>
      <c r="B51" s="31"/>
      <c r="C51" s="31"/>
      <c r="D51" s="31"/>
      <c r="E51" s="31"/>
      <c r="F51" s="31"/>
    </row>
    <row r="52" spans="1:6" ht="12.75">
      <c r="A52" s="31"/>
      <c r="B52" s="31"/>
      <c r="C52" s="31"/>
      <c r="D52" s="31"/>
      <c r="E52" s="31"/>
      <c r="F52" s="31"/>
    </row>
    <row r="53" spans="1:6" ht="12.75">
      <c r="A53" s="32"/>
      <c r="B53" s="33"/>
      <c r="C53" s="33"/>
      <c r="D53" s="32"/>
      <c r="E53" s="32"/>
      <c r="F53" s="32"/>
    </row>
    <row r="54" spans="1:6" ht="12.75">
      <c r="A54" s="30"/>
      <c r="B54" s="31"/>
      <c r="C54" s="31"/>
      <c r="D54" s="31"/>
      <c r="E54" s="31"/>
      <c r="F54" s="31"/>
    </row>
    <row r="55" spans="1:6" ht="12.75">
      <c r="A55" s="31"/>
      <c r="B55" s="31"/>
      <c r="C55" s="31"/>
      <c r="D55" s="31"/>
      <c r="E55" s="31"/>
      <c r="F55" s="31"/>
    </row>
    <row r="56" spans="1:6" ht="12.75">
      <c r="A56" s="32"/>
      <c r="B56" s="33"/>
      <c r="C56" s="33"/>
      <c r="D56" s="32"/>
      <c r="E56" s="32"/>
      <c r="F56" s="32"/>
    </row>
    <row r="57" spans="1:6" ht="12.75">
      <c r="A57" s="30"/>
      <c r="B57" s="31"/>
      <c r="C57" s="31"/>
      <c r="D57" s="31"/>
      <c r="E57" s="31"/>
      <c r="F57" s="31"/>
    </row>
    <row r="58" spans="1:6" ht="12.75">
      <c r="A58" s="31"/>
      <c r="B58" s="31"/>
      <c r="C58" s="31"/>
      <c r="D58" s="31"/>
      <c r="E58" s="31"/>
      <c r="F58" s="31"/>
    </row>
    <row r="59" spans="1:6" ht="12.75">
      <c r="A59" s="32"/>
      <c r="B59" s="33"/>
      <c r="C59" s="33"/>
      <c r="D59" s="32"/>
      <c r="E59" s="32"/>
      <c r="F59" s="32"/>
    </row>
    <row r="60" spans="1:6" ht="12.75">
      <c r="A60" s="30"/>
      <c r="B60" s="31"/>
      <c r="C60" s="31"/>
      <c r="D60" s="31"/>
      <c r="E60" s="31"/>
      <c r="F60" s="31"/>
    </row>
    <row r="61" spans="1:6" ht="12.75">
      <c r="A61" s="31"/>
      <c r="B61" s="31"/>
      <c r="C61" s="31"/>
      <c r="D61" s="31"/>
      <c r="E61" s="31"/>
      <c r="F61" s="31"/>
    </row>
    <row r="62" spans="1:6" ht="12.75">
      <c r="A62" s="32"/>
      <c r="B62" s="33"/>
      <c r="C62" s="33"/>
      <c r="D62" s="32"/>
      <c r="E62" s="32"/>
      <c r="F62" s="32"/>
    </row>
    <row r="63" spans="1:6" ht="12.75">
      <c r="A63" s="30"/>
      <c r="B63" s="31"/>
      <c r="C63" s="31"/>
      <c r="D63" s="31"/>
      <c r="E63" s="31"/>
      <c r="F63" s="31"/>
    </row>
    <row r="64" spans="1:6" ht="12.75">
      <c r="A64" s="31"/>
      <c r="B64" s="31"/>
      <c r="C64" s="31"/>
      <c r="D64" s="31"/>
      <c r="E64" s="31"/>
      <c r="F64" s="31"/>
    </row>
    <row r="65" spans="1:6" ht="12.75">
      <c r="A65" s="30"/>
      <c r="B65" s="31"/>
      <c r="C65" s="31"/>
      <c r="D65" s="31"/>
      <c r="E65" s="31"/>
      <c r="F65" s="31"/>
    </row>
    <row r="66" spans="1:6" ht="12.75">
      <c r="A66" s="31"/>
      <c r="B66" s="31"/>
      <c r="C66" s="31"/>
      <c r="D66" s="31"/>
      <c r="E66" s="31"/>
      <c r="F66" s="31"/>
    </row>
    <row r="67" spans="1:6" ht="12.75">
      <c r="A67" s="32"/>
      <c r="B67" s="33"/>
      <c r="C67" s="33"/>
      <c r="D67" s="32"/>
      <c r="E67" s="32"/>
      <c r="F67" s="32"/>
    </row>
    <row r="68" spans="1:6" ht="12.75">
      <c r="A68" s="30"/>
      <c r="B68" s="31"/>
      <c r="C68" s="31"/>
      <c r="D68" s="31"/>
      <c r="E68" s="31"/>
      <c r="F68" s="31"/>
    </row>
    <row r="69" spans="1:6" ht="12.75">
      <c r="A69" s="31"/>
      <c r="B69" s="31"/>
      <c r="C69" s="31"/>
      <c r="D69" s="31"/>
      <c r="E69" s="31"/>
      <c r="F69" s="31"/>
    </row>
    <row r="70" spans="1:6" ht="12.75">
      <c r="A70" s="32"/>
      <c r="B70" s="33"/>
      <c r="C70" s="33"/>
      <c r="D70" s="32"/>
      <c r="E70" s="32"/>
      <c r="F70" s="32"/>
    </row>
    <row r="71" spans="1:6" ht="12.75">
      <c r="A71" s="30"/>
      <c r="B71" s="31"/>
      <c r="C71" s="31"/>
      <c r="D71" s="31"/>
      <c r="E71" s="31"/>
      <c r="F71" s="31"/>
    </row>
    <row r="72" spans="1:6" ht="12.75">
      <c r="A72" s="31"/>
      <c r="B72" s="31"/>
      <c r="C72" s="31"/>
      <c r="D72" s="31"/>
      <c r="E72" s="31"/>
      <c r="F72" s="31"/>
    </row>
    <row r="73" spans="1:7" ht="12.75">
      <c r="A73" s="32"/>
      <c r="B73" s="32"/>
      <c r="C73" s="32"/>
      <c r="D73" s="32"/>
      <c r="E73" s="32"/>
      <c r="F73" s="32"/>
      <c r="G73" s="31"/>
    </row>
    <row r="74" spans="1:7" ht="12.75">
      <c r="A74" s="32"/>
      <c r="B74" s="32"/>
      <c r="C74" s="32"/>
      <c r="D74" s="32"/>
      <c r="E74" s="32"/>
      <c r="F74" s="32"/>
      <c r="G74" s="31"/>
    </row>
    <row r="75" spans="1:7" ht="12.75">
      <c r="A75" s="32"/>
      <c r="B75" s="32"/>
      <c r="C75" s="32"/>
      <c r="D75" s="32"/>
      <c r="E75" s="32"/>
      <c r="F75" s="32"/>
      <c r="G75" s="31"/>
    </row>
    <row r="76" spans="1:7" ht="12.75">
      <c r="A76" s="32"/>
      <c r="B76" s="32"/>
      <c r="C76" s="32"/>
      <c r="D76" s="32"/>
      <c r="E76" s="32"/>
      <c r="F76" s="32"/>
      <c r="G76" s="31"/>
    </row>
    <row r="77" spans="1:7" ht="12.75">
      <c r="A77" s="34"/>
      <c r="B77" s="32"/>
      <c r="C77" s="32"/>
      <c r="D77" s="32"/>
      <c r="E77" s="32"/>
      <c r="F77" s="32"/>
      <c r="G77" s="31"/>
    </row>
    <row r="78" spans="1:7" ht="12.75">
      <c r="A78" s="34"/>
      <c r="B78" s="32"/>
      <c r="C78" s="32"/>
      <c r="D78" s="32"/>
      <c r="E78" s="32"/>
      <c r="F78" s="32"/>
      <c r="G78" s="31"/>
    </row>
    <row r="79" spans="1:7" ht="12.75">
      <c r="A79" s="34"/>
      <c r="B79" s="32"/>
      <c r="C79" s="32"/>
      <c r="D79" s="32"/>
      <c r="E79" s="32"/>
      <c r="F79" s="32"/>
      <c r="G79" s="31"/>
    </row>
    <row r="80" spans="1:7" ht="12.75">
      <c r="A80" s="34"/>
      <c r="B80" s="32"/>
      <c r="C80" s="32"/>
      <c r="D80" s="32"/>
      <c r="E80" s="32"/>
      <c r="F80" s="32"/>
      <c r="G80" s="31"/>
    </row>
    <row r="81" spans="1:7" ht="12.75">
      <c r="A81" s="34"/>
      <c r="B81" s="32"/>
      <c r="C81" s="32"/>
      <c r="D81" s="32"/>
      <c r="E81" s="32"/>
      <c r="F81" s="32"/>
      <c r="G81" s="31"/>
    </row>
    <row r="82" spans="1:7" ht="12.75">
      <c r="A82" s="34"/>
      <c r="B82" s="32"/>
      <c r="C82" s="32"/>
      <c r="D82" s="32"/>
      <c r="E82" s="32"/>
      <c r="F82" s="32"/>
      <c r="G82" s="31"/>
    </row>
    <row r="83" spans="1:7" ht="12.75">
      <c r="A83" s="34"/>
      <c r="B83" s="32"/>
      <c r="C83" s="32"/>
      <c r="D83" s="32"/>
      <c r="E83" s="32"/>
      <c r="F83" s="32"/>
      <c r="G83" s="31"/>
    </row>
    <row r="84" spans="1:7" ht="12.75">
      <c r="A84" s="34"/>
      <c r="B84" s="32"/>
      <c r="C84" s="32"/>
      <c r="D84" s="32"/>
      <c r="E84" s="32"/>
      <c r="F84" s="32"/>
      <c r="G84" s="31"/>
    </row>
    <row r="85" spans="1:7" ht="12.75">
      <c r="A85" s="34"/>
      <c r="B85" s="32"/>
      <c r="C85" s="32"/>
      <c r="D85" s="32"/>
      <c r="E85" s="32"/>
      <c r="F85" s="32"/>
      <c r="G85" s="31"/>
    </row>
    <row r="86" spans="1:7" ht="12.75">
      <c r="A86" s="34"/>
      <c r="B86" s="32"/>
      <c r="C86" s="32"/>
      <c r="D86" s="32"/>
      <c r="E86" s="32"/>
      <c r="F86" s="32"/>
      <c r="G86" s="31"/>
    </row>
    <row r="87" spans="1:7" ht="12.75">
      <c r="A87" s="34"/>
      <c r="B87" s="32"/>
      <c r="C87" s="32"/>
      <c r="D87" s="32"/>
      <c r="E87" s="32"/>
      <c r="F87" s="32"/>
      <c r="G87" s="31"/>
    </row>
    <row r="88" spans="1:7" ht="12.75">
      <c r="A88" s="34"/>
      <c r="B88" s="32"/>
      <c r="C88" s="32"/>
      <c r="D88" s="32"/>
      <c r="E88" s="32"/>
      <c r="F88" s="32"/>
      <c r="G88" s="31"/>
    </row>
    <row r="89" spans="1:7" ht="12.75">
      <c r="A89" s="34"/>
      <c r="B89" s="32"/>
      <c r="C89" s="32"/>
      <c r="D89" s="32"/>
      <c r="E89" s="32"/>
      <c r="F89" s="32"/>
      <c r="G89" s="31"/>
    </row>
    <row r="90" ht="12.75">
      <c r="G90" s="31"/>
    </row>
    <row r="91" ht="12.75">
      <c r="G91" s="31"/>
    </row>
  </sheetData>
  <sheetProtection/>
  <mergeCells count="17">
    <mergeCell ref="A15:A16"/>
    <mergeCell ref="B15:B16"/>
    <mergeCell ref="G15:G16"/>
    <mergeCell ref="A1:F1"/>
    <mergeCell ref="A2:F2"/>
    <mergeCell ref="A3:F3"/>
    <mergeCell ref="A4:F4"/>
    <mergeCell ref="A5:F5"/>
    <mergeCell ref="B9:B10"/>
    <mergeCell ref="B11:B12"/>
    <mergeCell ref="B13:B14"/>
    <mergeCell ref="A9:A10"/>
    <mergeCell ref="A11:A12"/>
    <mergeCell ref="A13:A14"/>
    <mergeCell ref="G9:G10"/>
    <mergeCell ref="G11:G12"/>
    <mergeCell ref="G13:G14"/>
  </mergeCells>
  <printOptions horizontalCentered="1"/>
  <pageMargins left="0.5905511811023623" right="0.5905511811023623" top="0.5905511811023623" bottom="0.5511811023622047" header="0.2755905511811024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5" zoomScaleNormal="85" zoomScaleSheetLayoutView="85" workbookViewId="0" topLeftCell="A13">
      <selection activeCell="D36" sqref="D36"/>
    </sheetView>
  </sheetViews>
  <sheetFormatPr defaultColWidth="9.140625" defaultRowHeight="12.75"/>
  <cols>
    <col min="1" max="1" width="5.57421875" style="49" customWidth="1"/>
    <col min="2" max="2" width="61.8515625" style="49" customWidth="1"/>
    <col min="3" max="6" width="30.28125" style="49" customWidth="1"/>
    <col min="7" max="16384" width="9.140625" style="49" customWidth="1"/>
  </cols>
  <sheetData>
    <row r="1" ht="23.25">
      <c r="D1" s="93" t="s">
        <v>1</v>
      </c>
    </row>
    <row r="2" ht="23.25">
      <c r="D2" s="93" t="s">
        <v>2</v>
      </c>
    </row>
    <row r="3" ht="23.25">
      <c r="D3" s="93" t="s">
        <v>3</v>
      </c>
    </row>
    <row r="4" ht="23.25">
      <c r="D4" s="93" t="s">
        <v>4</v>
      </c>
    </row>
    <row r="5" ht="23.25">
      <c r="D5" s="93" t="s">
        <v>181</v>
      </c>
    </row>
    <row r="6" ht="23.25">
      <c r="D6" s="93" t="s">
        <v>212</v>
      </c>
    </row>
    <row r="8" spans="1:6" ht="18.75">
      <c r="A8" s="236" t="s">
        <v>96</v>
      </c>
      <c r="B8" s="236"/>
      <c r="C8" s="236"/>
      <c r="D8" s="236"/>
      <c r="E8" s="236"/>
      <c r="F8" s="236"/>
    </row>
    <row r="9" spans="1:6" ht="18.75">
      <c r="A9" s="237" t="s">
        <v>107</v>
      </c>
      <c r="B9" s="237"/>
      <c r="C9" s="237"/>
      <c r="D9" s="237"/>
      <c r="E9" s="237"/>
      <c r="F9" s="237"/>
    </row>
    <row r="10" spans="1:6" ht="18.75">
      <c r="A10" s="237" t="s">
        <v>108</v>
      </c>
      <c r="B10" s="237"/>
      <c r="C10" s="237"/>
      <c r="D10" s="237"/>
      <c r="E10" s="237"/>
      <c r="F10" s="237"/>
    </row>
    <row r="11" spans="1:6" ht="18.75">
      <c r="A11" s="236" t="s">
        <v>105</v>
      </c>
      <c r="B11" s="236"/>
      <c r="C11" s="236"/>
      <c r="D11" s="236"/>
      <c r="E11" s="236"/>
      <c r="F11" s="236"/>
    </row>
    <row r="12" spans="1:3" ht="18.75">
      <c r="A12" s="51"/>
      <c r="B12" s="51"/>
      <c r="C12" s="51"/>
    </row>
    <row r="13" spans="1:6" ht="67.5" customHeight="1">
      <c r="A13" s="66" t="s">
        <v>5</v>
      </c>
      <c r="B13" s="66" t="s">
        <v>52</v>
      </c>
      <c r="C13" s="66" t="s">
        <v>121</v>
      </c>
      <c r="D13" s="66" t="s">
        <v>122</v>
      </c>
      <c r="E13" s="66" t="s">
        <v>123</v>
      </c>
      <c r="F13" s="66" t="s">
        <v>166</v>
      </c>
    </row>
    <row r="14" spans="1:6" ht="15.75" customHeight="1">
      <c r="A14" s="53">
        <v>1</v>
      </c>
      <c r="B14" s="85" t="s">
        <v>53</v>
      </c>
      <c r="C14" s="176">
        <f>Зарплата!G9</f>
        <v>4.617</v>
      </c>
      <c r="D14" s="176">
        <f>Зарплата!G11</f>
        <v>2.133</v>
      </c>
      <c r="E14" s="176">
        <f>Зарплата!G13</f>
        <v>6.426</v>
      </c>
      <c r="F14" s="176">
        <f>Зарплата!G15</f>
        <v>4.14</v>
      </c>
    </row>
    <row r="15" spans="1:7" ht="15.75" customHeight="1">
      <c r="A15" s="53">
        <v>2</v>
      </c>
      <c r="B15" s="85" t="s">
        <v>186</v>
      </c>
      <c r="C15" s="176">
        <f>ROUND(C14*$G$15,4)</f>
        <v>0.651</v>
      </c>
      <c r="D15" s="176">
        <f>ROUND(D14*$G$15,4)</f>
        <v>0.3008</v>
      </c>
      <c r="E15" s="176">
        <f>ROUND(E14*$G$15,4)</f>
        <v>0.9061</v>
      </c>
      <c r="F15" s="176">
        <f>ROUND(F14*$G$15,4)</f>
        <v>0.5837</v>
      </c>
      <c r="G15" s="145">
        <f>Накладные!$C$47/100</f>
        <v>0.141</v>
      </c>
    </row>
    <row r="16" spans="1:6" ht="15.75" customHeight="1">
      <c r="A16" s="53">
        <v>3</v>
      </c>
      <c r="B16" s="85" t="s">
        <v>9</v>
      </c>
      <c r="C16" s="176">
        <f>C17+C18</f>
        <v>1.7953</v>
      </c>
      <c r="D16" s="176">
        <f>D17+D18</f>
        <v>0.8294</v>
      </c>
      <c r="E16" s="176">
        <f>E17+E18</f>
        <v>2.4988</v>
      </c>
      <c r="F16" s="176">
        <f>F17+F18</f>
        <v>1.6099</v>
      </c>
    </row>
    <row r="17" spans="1:7" ht="47.25">
      <c r="A17" s="52" t="s">
        <v>97</v>
      </c>
      <c r="B17" s="55" t="s">
        <v>54</v>
      </c>
      <c r="C17" s="176">
        <f>ROUND((C14+C15)*$G$17,4)</f>
        <v>1.7911</v>
      </c>
      <c r="D17" s="176">
        <f>ROUND((D14+D15)*$G$17,4)</f>
        <v>0.8275</v>
      </c>
      <c r="E17" s="176">
        <f>ROUND((E14+E15)*$G$17,4)</f>
        <v>2.4929</v>
      </c>
      <c r="F17" s="176">
        <f>ROUND((F14+F15)*$G$17,4)</f>
        <v>1.6061</v>
      </c>
      <c r="G17" s="146">
        <v>0.34</v>
      </c>
    </row>
    <row r="18" spans="1:7" ht="47.25">
      <c r="A18" s="52" t="s">
        <v>88</v>
      </c>
      <c r="B18" s="55" t="s">
        <v>173</v>
      </c>
      <c r="C18" s="176">
        <f>ROUND((C14+C15)*$G$18,4)</f>
        <v>0.0042</v>
      </c>
      <c r="D18" s="176">
        <f>ROUND((D14+D15)*$G$18,4)</f>
        <v>0.0019</v>
      </c>
      <c r="E18" s="176">
        <f>ROUND((E14+E15)*$G$18,4)</f>
        <v>0.0059</v>
      </c>
      <c r="F18" s="176">
        <f>ROUND((F14+F15)*$G$18,4)</f>
        <v>0.0038</v>
      </c>
      <c r="G18" s="147">
        <v>0.0008</v>
      </c>
    </row>
    <row r="19" spans="1:7" ht="15.75">
      <c r="A19" s="53">
        <v>4</v>
      </c>
      <c r="B19" s="85" t="s">
        <v>213</v>
      </c>
      <c r="C19" s="176">
        <f>ROUND(C14*$G$19,4)</f>
        <v>3.809</v>
      </c>
      <c r="D19" s="176">
        <f>ROUND(D14*$G$19,4)</f>
        <v>1.7597</v>
      </c>
      <c r="E19" s="176">
        <f>ROUND(E14*$G$19,4)</f>
        <v>5.3015</v>
      </c>
      <c r="F19" s="176">
        <f>ROUND(F14*$G$19,4)</f>
        <v>3.4155</v>
      </c>
      <c r="G19" s="145">
        <f>Накладные!$C$39/100</f>
        <v>0.825</v>
      </c>
    </row>
    <row r="20" spans="1:6" ht="15.75">
      <c r="A20" s="53">
        <v>5</v>
      </c>
      <c r="B20" s="85" t="s">
        <v>55</v>
      </c>
      <c r="C20" s="54"/>
      <c r="D20" s="54"/>
      <c r="E20" s="54"/>
      <c r="F20" s="54"/>
    </row>
    <row r="21" spans="1:6" ht="15.75" customHeight="1">
      <c r="A21" s="53">
        <v>6</v>
      </c>
      <c r="B21" s="85" t="s">
        <v>36</v>
      </c>
      <c r="C21" s="54"/>
      <c r="D21" s="54"/>
      <c r="E21" s="54"/>
      <c r="F21" s="54"/>
    </row>
    <row r="22" spans="1:6" ht="15.75" customHeight="1">
      <c r="A22" s="53">
        <v>7</v>
      </c>
      <c r="B22" s="85" t="s">
        <v>56</v>
      </c>
      <c r="C22" s="176">
        <f>C14+C15+C16+C19+C20+C21</f>
        <v>10.8723</v>
      </c>
      <c r="D22" s="176">
        <f>D14+D15+D16+D19+D20+D21</f>
        <v>5.0229</v>
      </c>
      <c r="E22" s="176">
        <f>E14+E15+E16+E19+E20+E21</f>
        <v>15.1324</v>
      </c>
      <c r="F22" s="176">
        <f>F14+F15+F16+F19+F20+F21</f>
        <v>9.7491</v>
      </c>
    </row>
    <row r="23" spans="1:6" ht="15.75" customHeight="1">
      <c r="A23" s="53">
        <v>8</v>
      </c>
      <c r="B23" s="85" t="s">
        <v>57</v>
      </c>
      <c r="C23" s="92">
        <v>-0.227</v>
      </c>
      <c r="D23" s="92">
        <v>-0.224</v>
      </c>
      <c r="E23" s="92">
        <v>-0.24</v>
      </c>
      <c r="F23" s="92">
        <v>-0.231</v>
      </c>
    </row>
    <row r="24" spans="1:6" ht="15.75" customHeight="1">
      <c r="A24" s="53">
        <v>9</v>
      </c>
      <c r="B24" s="85" t="s">
        <v>58</v>
      </c>
      <c r="C24" s="176">
        <f>ROUND(C22*C23,4)</f>
        <v>-2.468</v>
      </c>
      <c r="D24" s="176">
        <f>ROUND(D22*D23,4)</f>
        <v>-1.1251</v>
      </c>
      <c r="E24" s="176">
        <f>ROUND(E22*E23,4)</f>
        <v>-3.6318</v>
      </c>
      <c r="F24" s="176">
        <f>ROUND(F22*F23,4)</f>
        <v>-2.252</v>
      </c>
    </row>
    <row r="25" spans="1:6" ht="15.75" customHeight="1">
      <c r="A25" s="53">
        <v>10</v>
      </c>
      <c r="B25" s="85" t="s">
        <v>59</v>
      </c>
      <c r="C25" s="176">
        <f>C22+C24</f>
        <v>8.4043</v>
      </c>
      <c r="D25" s="176">
        <f>D22+D24</f>
        <v>3.8978</v>
      </c>
      <c r="E25" s="176">
        <f>E22+E24</f>
        <v>11.5006</v>
      </c>
      <c r="F25" s="176">
        <f>F22+F24</f>
        <v>7.4971000000000005</v>
      </c>
    </row>
    <row r="26" spans="1:6" ht="15.75" customHeight="1">
      <c r="A26" s="53">
        <v>11</v>
      </c>
      <c r="B26" s="55" t="s">
        <v>60</v>
      </c>
      <c r="C26" s="176">
        <f>C25</f>
        <v>8.4043</v>
      </c>
      <c r="D26" s="176">
        <f>D25</f>
        <v>3.8978</v>
      </c>
      <c r="E26" s="176">
        <f>E25</f>
        <v>11.5006</v>
      </c>
      <c r="F26" s="176">
        <f>F25</f>
        <v>7.4971000000000005</v>
      </c>
    </row>
    <row r="27" spans="1:6" ht="15" customHeight="1">
      <c r="A27" s="53">
        <v>12</v>
      </c>
      <c r="B27" s="55" t="s">
        <v>61</v>
      </c>
      <c r="C27" s="177">
        <f>ROUND(C26,2)</f>
        <v>8.4</v>
      </c>
      <c r="D27" s="177">
        <f>ROUND(D26,2)</f>
        <v>3.9</v>
      </c>
      <c r="E27" s="177">
        <f>ROUND(E26,2)</f>
        <v>11.5</v>
      </c>
      <c r="F27" s="177">
        <f>ROUND(F26,2)</f>
        <v>7.5</v>
      </c>
    </row>
    <row r="28" spans="3:7" ht="15.75" hidden="1">
      <c r="C28" s="178">
        <v>8</v>
      </c>
      <c r="D28" s="154">
        <v>3.7</v>
      </c>
      <c r="E28" s="183">
        <v>11</v>
      </c>
      <c r="F28" s="183">
        <v>7.1</v>
      </c>
      <c r="G28" s="49" t="s">
        <v>145</v>
      </c>
    </row>
    <row r="29" spans="3:6" ht="15.75" hidden="1">
      <c r="C29" s="178">
        <f>C27/C28*100</f>
        <v>105</v>
      </c>
      <c r="D29" s="178">
        <f>D27/D28*100</f>
        <v>105.40540540540539</v>
      </c>
      <c r="E29" s="178">
        <f>E27/E28*100</f>
        <v>104.54545454545455</v>
      </c>
      <c r="F29" s="178">
        <f>F27/F28*100</f>
        <v>105.63380281690142</v>
      </c>
    </row>
    <row r="30" ht="15.75">
      <c r="C30" s="57"/>
    </row>
    <row r="31" spans="1:5" ht="20.25">
      <c r="A31" s="50"/>
      <c r="B31" s="50" t="s">
        <v>50</v>
      </c>
      <c r="D31" s="69"/>
      <c r="E31" s="149" t="s">
        <v>80</v>
      </c>
    </row>
    <row r="32" spans="1:5" ht="20.25">
      <c r="A32" s="50"/>
      <c r="B32" s="50"/>
      <c r="D32" s="69"/>
      <c r="E32" s="69"/>
    </row>
    <row r="33" spans="1:5" ht="20.25">
      <c r="A33" s="50"/>
      <c r="B33" s="50" t="s">
        <v>48</v>
      </c>
      <c r="D33" s="69"/>
      <c r="E33" s="148" t="s">
        <v>169</v>
      </c>
    </row>
    <row r="35" spans="3:8" ht="15.75">
      <c r="C35" s="87"/>
      <c r="D35" s="87"/>
      <c r="E35" s="87"/>
      <c r="F35" s="87"/>
      <c r="H35" s="86"/>
    </row>
  </sheetData>
  <sheetProtection/>
  <mergeCells count="4">
    <mergeCell ref="A8:F8"/>
    <mergeCell ref="A9:F9"/>
    <mergeCell ref="A10:F10"/>
    <mergeCell ref="A11:F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Normal="89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4.00390625" style="0" bestFit="1" customWidth="1"/>
    <col min="4" max="4" width="2.8515625" style="0" hidden="1" customWidth="1"/>
    <col min="5" max="5" width="3.421875" style="0" hidden="1" customWidth="1"/>
    <col min="6" max="6" width="2.57421875" style="0" hidden="1" customWidth="1"/>
    <col min="7" max="7" width="69.140625" style="0" customWidth="1"/>
    <col min="8" max="8" width="11.8515625" style="0" customWidth="1"/>
    <col min="9" max="9" width="11.7109375" style="0" customWidth="1"/>
    <col min="10" max="10" width="10.28125" style="0" customWidth="1"/>
    <col min="11" max="11" width="11.421875" style="0" customWidth="1"/>
    <col min="12" max="12" width="9.57421875" style="0" customWidth="1"/>
    <col min="13" max="13" width="13.28125" style="0" customWidth="1"/>
    <col min="14" max="14" width="13.8515625" style="0" customWidth="1"/>
  </cols>
  <sheetData>
    <row r="1" spans="1:14" ht="15.75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4.25" customHeight="1">
      <c r="A2" s="238" t="s">
        <v>156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ht="15.75">
      <c r="A3" s="238" t="s">
        <v>168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50.25" customHeight="1">
      <c r="A4" s="239" t="s">
        <v>155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4" ht="15.75">
      <c r="A5" s="238" t="s">
        <v>148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4" ht="12" customHeight="1">
      <c r="A6" s="130"/>
      <c r="B6" s="130"/>
      <c r="C6" s="130"/>
      <c r="D6" s="130"/>
      <c r="E6" s="130"/>
      <c r="F6" s="130"/>
      <c r="G6" s="130"/>
      <c r="H6" s="101"/>
      <c r="I6" s="101"/>
      <c r="J6" s="101"/>
      <c r="K6" s="101"/>
      <c r="L6" s="101"/>
      <c r="M6" s="101"/>
      <c r="N6" s="101"/>
    </row>
    <row r="7" spans="1:14" ht="8.25" customHeight="1" thickBot="1">
      <c r="A7" s="101"/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2"/>
    </row>
    <row r="8" spans="1:14" s="100" customFormat="1" ht="17.25" customHeight="1" thickBot="1">
      <c r="A8" s="240" t="s">
        <v>44</v>
      </c>
      <c r="B8" s="241"/>
      <c r="C8" s="241"/>
      <c r="D8" s="103"/>
      <c r="E8" s="103"/>
      <c r="F8" s="104"/>
      <c r="G8" s="240" t="s">
        <v>128</v>
      </c>
      <c r="H8" s="246" t="s">
        <v>84</v>
      </c>
      <c r="I8" s="249" t="s">
        <v>129</v>
      </c>
      <c r="J8" s="250"/>
      <c r="K8" s="250"/>
      <c r="L8" s="250"/>
      <c r="M8" s="246" t="s">
        <v>149</v>
      </c>
      <c r="N8" s="246" t="s">
        <v>150</v>
      </c>
    </row>
    <row r="9" spans="1:14" s="100" customFormat="1" ht="24.75" customHeight="1" thickBot="1">
      <c r="A9" s="242"/>
      <c r="B9" s="243"/>
      <c r="C9" s="243"/>
      <c r="D9" s="106"/>
      <c r="E9" s="106"/>
      <c r="F9" s="107"/>
      <c r="G9" s="242"/>
      <c r="H9" s="247"/>
      <c r="I9" s="249" t="s">
        <v>130</v>
      </c>
      <c r="J9" s="251"/>
      <c r="K9" s="240" t="s">
        <v>151</v>
      </c>
      <c r="L9" s="252"/>
      <c r="M9" s="247"/>
      <c r="N9" s="247"/>
    </row>
    <row r="10" spans="1:14" s="100" customFormat="1" ht="32.25" thickBot="1">
      <c r="A10" s="244"/>
      <c r="B10" s="245"/>
      <c r="C10" s="245"/>
      <c r="D10" s="106"/>
      <c r="E10" s="106"/>
      <c r="F10" s="107"/>
      <c r="G10" s="244"/>
      <c r="H10" s="248"/>
      <c r="I10" s="105" t="s">
        <v>131</v>
      </c>
      <c r="J10" s="105" t="s">
        <v>132</v>
      </c>
      <c r="K10" s="105" t="s">
        <v>131</v>
      </c>
      <c r="L10" s="105" t="s">
        <v>132</v>
      </c>
      <c r="M10" s="248"/>
      <c r="N10" s="248"/>
    </row>
    <row r="11" spans="1:14" ht="16.5" thickBot="1">
      <c r="A11" s="253">
        <v>1</v>
      </c>
      <c r="B11" s="254"/>
      <c r="C11" s="255"/>
      <c r="D11" s="108"/>
      <c r="E11" s="108"/>
      <c r="F11" s="109"/>
      <c r="G11" s="110">
        <v>2</v>
      </c>
      <c r="H11" s="110">
        <v>3</v>
      </c>
      <c r="I11" s="111">
        <v>4</v>
      </c>
      <c r="J11" s="111">
        <v>5</v>
      </c>
      <c r="K11" s="109">
        <v>6</v>
      </c>
      <c r="L11" s="109">
        <v>7</v>
      </c>
      <c r="M11" s="109">
        <v>8</v>
      </c>
      <c r="N11" s="131">
        <v>9</v>
      </c>
    </row>
    <row r="12" spans="1:14" ht="18" customHeight="1">
      <c r="A12" s="132" t="s">
        <v>133</v>
      </c>
      <c r="B12" s="133"/>
      <c r="C12" s="133"/>
      <c r="D12" s="134"/>
      <c r="E12" s="134"/>
      <c r="F12" s="134"/>
      <c r="G12" s="132" t="s">
        <v>109</v>
      </c>
      <c r="H12" s="135" t="s">
        <v>134</v>
      </c>
      <c r="I12" s="179">
        <f>'ПК бел.'!C27</f>
        <v>8.4</v>
      </c>
      <c r="J12" s="179"/>
      <c r="K12" s="180">
        <f>'ПК бел.'!C28</f>
        <v>8</v>
      </c>
      <c r="L12" s="142"/>
      <c r="M12" s="143">
        <f>I12/K12*100</f>
        <v>105</v>
      </c>
      <c r="N12" s="113"/>
    </row>
    <row r="13" spans="1:14" ht="15.75">
      <c r="A13" s="132" t="s">
        <v>8</v>
      </c>
      <c r="B13" s="136"/>
      <c r="C13" s="133"/>
      <c r="D13" s="134"/>
      <c r="E13" s="134"/>
      <c r="F13" s="134"/>
      <c r="G13" s="132" t="s">
        <v>110</v>
      </c>
      <c r="H13" s="135" t="s">
        <v>134</v>
      </c>
      <c r="I13" s="179">
        <f>'ПК бел.'!D27</f>
        <v>3.9</v>
      </c>
      <c r="J13" s="179"/>
      <c r="K13" s="180">
        <f>'ПК бел.'!D28</f>
        <v>3.7</v>
      </c>
      <c r="L13" s="142"/>
      <c r="M13" s="143">
        <f aca="true" t="shared" si="0" ref="M13:M22">I13/K13*100</f>
        <v>105.40540540540539</v>
      </c>
      <c r="N13" s="113"/>
    </row>
    <row r="14" spans="1:14" ht="34.5" customHeight="1">
      <c r="A14" s="132" t="s">
        <v>0</v>
      </c>
      <c r="B14" s="136"/>
      <c r="C14" s="133"/>
      <c r="D14" s="134"/>
      <c r="E14" s="134"/>
      <c r="F14" s="134"/>
      <c r="G14" s="132" t="s">
        <v>113</v>
      </c>
      <c r="H14" s="135" t="s">
        <v>114</v>
      </c>
      <c r="I14" s="179">
        <f>'ПК бел.'!E27</f>
        <v>11.5</v>
      </c>
      <c r="J14" s="179"/>
      <c r="K14" s="180">
        <f>'ПК бел.'!E28</f>
        <v>11</v>
      </c>
      <c r="L14" s="142"/>
      <c r="M14" s="143">
        <f t="shared" si="0"/>
        <v>104.54545454545455</v>
      </c>
      <c r="N14" s="113"/>
    </row>
    <row r="15" spans="1:14" ht="31.5" hidden="1">
      <c r="A15" s="132" t="s">
        <v>11</v>
      </c>
      <c r="B15" s="136"/>
      <c r="C15" s="133"/>
      <c r="D15" s="134"/>
      <c r="E15" s="134"/>
      <c r="F15" s="134"/>
      <c r="G15" s="132" t="s">
        <v>135</v>
      </c>
      <c r="H15" s="135" t="s">
        <v>114</v>
      </c>
      <c r="I15" s="179"/>
      <c r="J15" s="179"/>
      <c r="K15" s="180"/>
      <c r="L15" s="142"/>
      <c r="M15" s="143" t="e">
        <f t="shared" si="0"/>
        <v>#DIV/0!</v>
      </c>
      <c r="N15" s="113"/>
    </row>
    <row r="16" spans="1:14" ht="31.5" hidden="1">
      <c r="A16" s="132" t="s">
        <v>13</v>
      </c>
      <c r="B16" s="136"/>
      <c r="C16" s="133"/>
      <c r="D16" s="134"/>
      <c r="E16" s="134"/>
      <c r="F16" s="134"/>
      <c r="G16" s="132" t="s">
        <v>136</v>
      </c>
      <c r="H16" s="135" t="s">
        <v>114</v>
      </c>
      <c r="I16" s="179"/>
      <c r="J16" s="179"/>
      <c r="K16" s="180"/>
      <c r="L16" s="142"/>
      <c r="M16" s="143" t="e">
        <f t="shared" si="0"/>
        <v>#DIV/0!</v>
      </c>
      <c r="N16" s="113"/>
    </row>
    <row r="17" spans="1:14" ht="63" hidden="1">
      <c r="A17" s="132" t="s">
        <v>16</v>
      </c>
      <c r="B17" s="136"/>
      <c r="C17" s="133"/>
      <c r="D17" s="134"/>
      <c r="E17" s="134"/>
      <c r="F17" s="134"/>
      <c r="G17" s="132" t="s">
        <v>152</v>
      </c>
      <c r="H17" s="135" t="s">
        <v>114</v>
      </c>
      <c r="I17" s="179"/>
      <c r="J17" s="179"/>
      <c r="K17" s="180"/>
      <c r="L17" s="142"/>
      <c r="M17" s="143" t="e">
        <f t="shared" si="0"/>
        <v>#DIV/0!</v>
      </c>
      <c r="N17" s="113"/>
    </row>
    <row r="18" spans="1:14" ht="31.5" hidden="1">
      <c r="A18" s="132" t="s">
        <v>18</v>
      </c>
      <c r="B18" s="136"/>
      <c r="C18" s="133"/>
      <c r="D18" s="134"/>
      <c r="E18" s="134"/>
      <c r="F18" s="134"/>
      <c r="G18" s="132" t="s">
        <v>137</v>
      </c>
      <c r="H18" s="135" t="s">
        <v>114</v>
      </c>
      <c r="I18" s="179"/>
      <c r="J18" s="179"/>
      <c r="K18" s="180"/>
      <c r="L18" s="142"/>
      <c r="M18" s="143" t="e">
        <f t="shared" si="0"/>
        <v>#DIV/0!</v>
      </c>
      <c r="N18" s="113"/>
    </row>
    <row r="19" spans="1:14" ht="51.75" customHeight="1" hidden="1">
      <c r="A19" s="132" t="s">
        <v>20</v>
      </c>
      <c r="B19" s="136"/>
      <c r="C19" s="133"/>
      <c r="D19" s="134"/>
      <c r="E19" s="134"/>
      <c r="F19" s="134"/>
      <c r="G19" s="132" t="s">
        <v>153</v>
      </c>
      <c r="H19" s="135" t="s">
        <v>114</v>
      </c>
      <c r="I19" s="179"/>
      <c r="J19" s="179"/>
      <c r="K19" s="180"/>
      <c r="L19" s="142"/>
      <c r="M19" s="143" t="e">
        <f t="shared" si="0"/>
        <v>#DIV/0!</v>
      </c>
      <c r="N19" s="113"/>
    </row>
    <row r="20" spans="1:14" ht="15.75" hidden="1">
      <c r="A20" s="132" t="s">
        <v>22</v>
      </c>
      <c r="B20" s="136"/>
      <c r="C20" s="133"/>
      <c r="D20" s="134"/>
      <c r="E20" s="134"/>
      <c r="F20" s="134"/>
      <c r="G20" s="132" t="s">
        <v>138</v>
      </c>
      <c r="H20" s="135" t="s">
        <v>114</v>
      </c>
      <c r="I20" s="179"/>
      <c r="J20" s="179"/>
      <c r="K20" s="180"/>
      <c r="L20" s="142"/>
      <c r="M20" s="143" t="e">
        <f t="shared" si="0"/>
        <v>#DIV/0!</v>
      </c>
      <c r="N20" s="113"/>
    </row>
    <row r="21" spans="1:14" ht="47.25" hidden="1">
      <c r="A21" s="132" t="s">
        <v>24</v>
      </c>
      <c r="B21" s="136"/>
      <c r="C21" s="133"/>
      <c r="D21" s="134"/>
      <c r="E21" s="134"/>
      <c r="F21" s="134"/>
      <c r="G21" s="132" t="s">
        <v>139</v>
      </c>
      <c r="H21" s="135" t="s">
        <v>114</v>
      </c>
      <c r="I21" s="179"/>
      <c r="J21" s="179"/>
      <c r="K21" s="180"/>
      <c r="L21" s="142"/>
      <c r="M21" s="143" t="e">
        <f t="shared" si="0"/>
        <v>#DIV/0!</v>
      </c>
      <c r="N21" s="113"/>
    </row>
    <row r="22" spans="1:14" ht="15.75">
      <c r="A22" s="132" t="s">
        <v>26</v>
      </c>
      <c r="B22" s="136"/>
      <c r="C22" s="133"/>
      <c r="D22" s="134"/>
      <c r="E22" s="134"/>
      <c r="F22" s="134"/>
      <c r="G22" s="132" t="s">
        <v>140</v>
      </c>
      <c r="H22" s="135" t="s">
        <v>114</v>
      </c>
      <c r="I22" s="179">
        <f>'ПК бел.'!F27</f>
        <v>7.5</v>
      </c>
      <c r="J22" s="179"/>
      <c r="K22" s="180">
        <f>'ПК бел.'!F28</f>
        <v>7.1</v>
      </c>
      <c r="L22" s="142"/>
      <c r="M22" s="143">
        <f t="shared" si="0"/>
        <v>105.63380281690142</v>
      </c>
      <c r="N22" s="113"/>
    </row>
    <row r="23" spans="1:14" ht="15.75">
      <c r="A23" s="115"/>
      <c r="B23" s="115"/>
      <c r="C23" s="116"/>
      <c r="D23" s="117"/>
      <c r="E23" s="117"/>
      <c r="F23" s="117"/>
      <c r="G23" s="118"/>
      <c r="H23" s="119"/>
      <c r="I23" s="123"/>
      <c r="J23" s="123"/>
      <c r="K23" s="112"/>
      <c r="L23" s="112"/>
      <c r="M23" s="113"/>
      <c r="N23" s="113"/>
    </row>
    <row r="24" spans="1:14" ht="36.75" customHeight="1">
      <c r="A24" s="256" t="s">
        <v>154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</row>
    <row r="25" spans="1:14" ht="15.75" customHeight="1">
      <c r="A25" s="115"/>
      <c r="B25" s="115"/>
      <c r="C25" s="116"/>
      <c r="D25" s="117"/>
      <c r="E25" s="117"/>
      <c r="F25" s="117"/>
      <c r="G25" s="118"/>
      <c r="H25" s="119"/>
      <c r="I25" s="123"/>
      <c r="J25" s="123"/>
      <c r="K25" s="112"/>
      <c r="L25" s="112"/>
      <c r="M25" s="112"/>
      <c r="N25" s="113"/>
    </row>
    <row r="26" spans="1:14" ht="21.75" customHeight="1">
      <c r="A26" s="256" t="s">
        <v>141</v>
      </c>
      <c r="B26" s="256"/>
      <c r="C26" s="256"/>
      <c r="D26" s="256"/>
      <c r="E26" s="256"/>
      <c r="F26" s="256"/>
      <c r="G26" s="256"/>
      <c r="H26" s="119"/>
      <c r="I26" s="121"/>
      <c r="J26" s="122"/>
      <c r="K26" s="257" t="s">
        <v>187</v>
      </c>
      <c r="L26" s="257"/>
      <c r="M26" s="257"/>
      <c r="N26" s="257"/>
    </row>
    <row r="27" spans="1:14" ht="18.75" customHeight="1">
      <c r="A27" s="120"/>
      <c r="B27" s="120"/>
      <c r="C27" s="120"/>
      <c r="D27" s="120"/>
      <c r="E27" s="120"/>
      <c r="F27" s="120"/>
      <c r="G27" s="120"/>
      <c r="H27" s="119"/>
      <c r="I27" s="123" t="s">
        <v>142</v>
      </c>
      <c r="J27" s="114"/>
      <c r="K27" s="258" t="s">
        <v>143</v>
      </c>
      <c r="L27" s="258"/>
      <c r="M27" s="106"/>
      <c r="N27" s="106"/>
    </row>
    <row r="28" spans="1:14" ht="17.25" customHeight="1">
      <c r="A28" s="120"/>
      <c r="B28" s="120"/>
      <c r="C28" s="120"/>
      <c r="D28" s="120"/>
      <c r="E28" s="120"/>
      <c r="F28" s="120"/>
      <c r="G28" s="120"/>
      <c r="H28" s="119"/>
      <c r="I28" s="123"/>
      <c r="J28" s="114" t="s">
        <v>144</v>
      </c>
      <c r="K28" s="106"/>
      <c r="L28" s="106"/>
      <c r="M28" s="106"/>
      <c r="N28" s="106"/>
    </row>
    <row r="29" spans="1:14" ht="18.75">
      <c r="A29" s="256" t="s">
        <v>50</v>
      </c>
      <c r="B29" s="256"/>
      <c r="C29" s="256"/>
      <c r="D29" s="256"/>
      <c r="E29" s="256"/>
      <c r="F29" s="256"/>
      <c r="G29" s="256"/>
      <c r="H29" s="119"/>
      <c r="I29" s="121"/>
      <c r="J29" s="122"/>
      <c r="K29" s="257" t="s">
        <v>80</v>
      </c>
      <c r="L29" s="257"/>
      <c r="M29" s="257"/>
      <c r="N29" s="257"/>
    </row>
    <row r="30" spans="1:14" ht="22.5" customHeight="1">
      <c r="A30" s="120"/>
      <c r="B30" s="120"/>
      <c r="C30" s="120"/>
      <c r="D30" s="120"/>
      <c r="E30" s="120"/>
      <c r="F30" s="120"/>
      <c r="G30" s="120"/>
      <c r="H30" s="119"/>
      <c r="I30" s="123" t="s">
        <v>142</v>
      </c>
      <c r="J30" s="114"/>
      <c r="K30" s="258" t="s">
        <v>143</v>
      </c>
      <c r="L30" s="258"/>
      <c r="M30" s="106"/>
      <c r="N30" s="106"/>
    </row>
    <row r="31" spans="1:14" ht="21" customHeight="1">
      <c r="A31" s="256" t="s">
        <v>48</v>
      </c>
      <c r="B31" s="256"/>
      <c r="C31" s="256"/>
      <c r="D31" s="256"/>
      <c r="E31" s="256"/>
      <c r="F31" s="256"/>
      <c r="G31" s="256"/>
      <c r="H31" s="119"/>
      <c r="I31" s="121"/>
      <c r="J31" s="122"/>
      <c r="K31" s="257" t="s">
        <v>169</v>
      </c>
      <c r="L31" s="257"/>
      <c r="M31" s="257"/>
      <c r="N31" s="257"/>
    </row>
    <row r="32" spans="1:14" ht="15.75">
      <c r="A32" s="115"/>
      <c r="B32" s="115"/>
      <c r="C32" s="116"/>
      <c r="D32" s="117"/>
      <c r="E32" s="117"/>
      <c r="F32" s="117"/>
      <c r="G32" s="118"/>
      <c r="H32" s="119"/>
      <c r="I32" s="123" t="s">
        <v>142</v>
      </c>
      <c r="J32" s="114"/>
      <c r="K32" s="258" t="s">
        <v>143</v>
      </c>
      <c r="L32" s="258"/>
      <c r="M32" s="106"/>
      <c r="N32" s="106"/>
    </row>
    <row r="33" spans="1:14" ht="15.75">
      <c r="A33" s="115"/>
      <c r="B33" s="115"/>
      <c r="C33" s="116"/>
      <c r="D33" s="117"/>
      <c r="E33" s="117"/>
      <c r="F33" s="117"/>
      <c r="G33" s="118"/>
      <c r="H33" s="119"/>
      <c r="I33" s="123"/>
      <c r="J33" s="123"/>
      <c r="K33" s="112"/>
      <c r="L33" s="112"/>
      <c r="M33" s="113"/>
      <c r="N33" s="113"/>
    </row>
    <row r="34" spans="1:14" ht="15.75">
      <c r="A34" s="115"/>
      <c r="B34" s="115"/>
      <c r="C34" s="116"/>
      <c r="D34" s="117"/>
      <c r="E34" s="117"/>
      <c r="F34" s="117"/>
      <c r="G34" s="118"/>
      <c r="H34" s="119"/>
      <c r="I34" s="123"/>
      <c r="J34" s="123"/>
      <c r="K34" s="112"/>
      <c r="L34" s="112"/>
      <c r="M34" s="113"/>
      <c r="N34" s="113"/>
    </row>
    <row r="35" spans="1:14" ht="15.75">
      <c r="A35" s="115"/>
      <c r="B35" s="115"/>
      <c r="C35" s="116"/>
      <c r="D35" s="117"/>
      <c r="E35" s="117"/>
      <c r="F35" s="117"/>
      <c r="G35" s="118"/>
      <c r="H35" s="119"/>
      <c r="I35" s="123"/>
      <c r="J35" s="123"/>
      <c r="K35" s="112"/>
      <c r="L35" s="112"/>
      <c r="M35" s="113"/>
      <c r="N35" s="113"/>
    </row>
    <row r="36" spans="1:14" ht="15.75">
      <c r="A36" s="115"/>
      <c r="B36" s="115"/>
      <c r="C36" s="116"/>
      <c r="D36" s="117"/>
      <c r="E36" s="117"/>
      <c r="F36" s="117"/>
      <c r="G36" s="118"/>
      <c r="H36" s="119"/>
      <c r="I36" s="123"/>
      <c r="J36" s="123"/>
      <c r="K36" s="112"/>
      <c r="L36" s="112"/>
      <c r="M36" s="113"/>
      <c r="N36" s="113"/>
    </row>
    <row r="37" spans="1:14" ht="15.75">
      <c r="A37" s="115"/>
      <c r="B37" s="115"/>
      <c r="C37" s="116"/>
      <c r="D37" s="117"/>
      <c r="E37" s="117"/>
      <c r="F37" s="117"/>
      <c r="G37" s="118"/>
      <c r="H37" s="119"/>
      <c r="I37" s="123"/>
      <c r="J37" s="123"/>
      <c r="K37" s="112"/>
      <c r="L37" s="112"/>
      <c r="M37" s="113"/>
      <c r="N37" s="113"/>
    </row>
    <row r="38" spans="1:14" ht="15.75">
      <c r="A38" s="115"/>
      <c r="B38" s="115"/>
      <c r="C38" s="116"/>
      <c r="D38" s="117"/>
      <c r="E38" s="117"/>
      <c r="F38" s="117"/>
      <c r="G38" s="118"/>
      <c r="H38" s="119"/>
      <c r="I38" s="123"/>
      <c r="J38" s="123"/>
      <c r="K38" s="112"/>
      <c r="L38" s="112"/>
      <c r="M38" s="113"/>
      <c r="N38" s="113"/>
    </row>
    <row r="39" spans="1:14" ht="15.75">
      <c r="A39" s="115"/>
      <c r="B39" s="115"/>
      <c r="C39" s="116"/>
      <c r="D39" s="117"/>
      <c r="E39" s="117"/>
      <c r="F39" s="117"/>
      <c r="G39" s="118"/>
      <c r="H39" s="119"/>
      <c r="I39" s="123"/>
      <c r="J39" s="123"/>
      <c r="K39" s="112"/>
      <c r="L39" s="112"/>
      <c r="M39" s="113"/>
      <c r="N39" s="113"/>
    </row>
    <row r="40" spans="1:14" ht="15.75">
      <c r="A40" s="115"/>
      <c r="B40" s="115"/>
      <c r="C40" s="116"/>
      <c r="D40" s="117"/>
      <c r="E40" s="117"/>
      <c r="F40" s="117"/>
      <c r="G40" s="118"/>
      <c r="H40" s="119"/>
      <c r="I40" s="123"/>
      <c r="J40" s="123"/>
      <c r="K40" s="112"/>
      <c r="L40" s="112"/>
      <c r="M40" s="113"/>
      <c r="N40" s="113"/>
    </row>
    <row r="41" spans="1:14" ht="15.75">
      <c r="A41" s="115"/>
      <c r="B41" s="115"/>
      <c r="C41" s="116"/>
      <c r="D41" s="117"/>
      <c r="E41" s="117"/>
      <c r="F41" s="117"/>
      <c r="G41" s="118"/>
      <c r="H41" s="119"/>
      <c r="I41" s="123"/>
      <c r="J41" s="123"/>
      <c r="K41" s="112"/>
      <c r="L41" s="112"/>
      <c r="M41" s="113"/>
      <c r="N41" s="113"/>
    </row>
    <row r="42" spans="1:14" ht="15.75" hidden="1">
      <c r="A42" s="124"/>
      <c r="B42" s="124"/>
      <c r="C42" s="124"/>
      <c r="D42" s="125"/>
      <c r="E42" s="125"/>
      <c r="F42" s="125"/>
      <c r="G42" s="125"/>
      <c r="H42" s="126"/>
      <c r="I42" s="127"/>
      <c r="J42" s="127"/>
      <c r="K42" s="126"/>
      <c r="L42" s="126"/>
      <c r="M42" s="127"/>
      <c r="N42" s="99"/>
    </row>
    <row r="43" spans="1:14" ht="15.75" hidden="1">
      <c r="A43" s="124"/>
      <c r="B43" s="124"/>
      <c r="C43" s="124"/>
      <c r="D43" s="125"/>
      <c r="E43" s="125"/>
      <c r="F43" s="125"/>
      <c r="G43" s="125"/>
      <c r="H43" s="126"/>
      <c r="I43" s="127"/>
      <c r="J43" s="127"/>
      <c r="K43" s="126"/>
      <c r="L43" s="126"/>
      <c r="M43" s="127"/>
      <c r="N43" s="99"/>
    </row>
    <row r="44" spans="1:14" ht="15.75" hidden="1">
      <c r="A44" s="124"/>
      <c r="B44" s="124"/>
      <c r="C44" s="124"/>
      <c r="D44" s="125"/>
      <c r="E44" s="125"/>
      <c r="F44" s="125"/>
      <c r="G44" s="125"/>
      <c r="H44" s="126"/>
      <c r="I44" s="127"/>
      <c r="J44" s="127"/>
      <c r="K44" s="126"/>
      <c r="L44" s="126"/>
      <c r="M44" s="127"/>
      <c r="N44" s="99"/>
    </row>
    <row r="45" spans="1:14" ht="15.75" hidden="1">
      <c r="A45" s="124"/>
      <c r="B45" s="124"/>
      <c r="C45" s="124"/>
      <c r="D45" s="125"/>
      <c r="E45" s="125"/>
      <c r="F45" s="125"/>
      <c r="G45" s="125"/>
      <c r="H45" s="126"/>
      <c r="I45" s="127"/>
      <c r="J45" s="127"/>
      <c r="K45" s="126"/>
      <c r="L45" s="126"/>
      <c r="M45" s="127"/>
      <c r="N45" s="99"/>
    </row>
    <row r="46" spans="1:14" ht="15.75" hidden="1">
      <c r="A46" s="124"/>
      <c r="B46" s="124"/>
      <c r="C46" s="124"/>
      <c r="D46" s="125"/>
      <c r="E46" s="125"/>
      <c r="F46" s="125"/>
      <c r="G46" s="125"/>
      <c r="H46" s="126"/>
      <c r="I46" s="127"/>
      <c r="J46" s="127"/>
      <c r="K46" s="126"/>
      <c r="L46" s="126"/>
      <c r="M46" s="127"/>
      <c r="N46" s="99"/>
    </row>
    <row r="47" spans="1:14" ht="15.75" hidden="1">
      <c r="A47" s="124"/>
      <c r="B47" s="124"/>
      <c r="C47" s="124"/>
      <c r="D47" s="125"/>
      <c r="E47" s="125"/>
      <c r="F47" s="125"/>
      <c r="G47" s="125"/>
      <c r="H47" s="126"/>
      <c r="I47" s="127"/>
      <c r="J47" s="127"/>
      <c r="K47" s="126"/>
      <c r="L47" s="126"/>
      <c r="M47" s="127"/>
      <c r="N47" s="99"/>
    </row>
    <row r="48" spans="1:14" ht="15.75" hidden="1">
      <c r="A48" s="124"/>
      <c r="B48" s="124"/>
      <c r="C48" s="124"/>
      <c r="D48" s="125"/>
      <c r="E48" s="125"/>
      <c r="F48" s="125"/>
      <c r="G48" s="125"/>
      <c r="H48" s="126"/>
      <c r="I48" s="127"/>
      <c r="J48" s="127"/>
      <c r="K48" s="126"/>
      <c r="L48" s="126"/>
      <c r="M48" s="127"/>
      <c r="N48" s="99"/>
    </row>
    <row r="49" spans="1:13" ht="15.75" hidden="1">
      <c r="A49" s="124"/>
      <c r="B49" s="124"/>
      <c r="C49" s="124"/>
      <c r="D49" s="125"/>
      <c r="E49" s="125"/>
      <c r="F49" s="125"/>
      <c r="G49" s="125"/>
      <c r="H49" s="126"/>
      <c r="I49" s="127"/>
      <c r="J49" s="127"/>
      <c r="K49" s="126"/>
      <c r="L49" s="126"/>
      <c r="M49" s="127"/>
    </row>
    <row r="50" spans="1:13" ht="15.75" hidden="1">
      <c r="A50" s="124"/>
      <c r="B50" s="124"/>
      <c r="C50" s="124"/>
      <c r="D50" s="125"/>
      <c r="E50" s="125"/>
      <c r="F50" s="125"/>
      <c r="G50" s="125"/>
      <c r="H50" s="126"/>
      <c r="I50" s="127"/>
      <c r="J50" s="127"/>
      <c r="K50" s="126"/>
      <c r="L50" s="126"/>
      <c r="M50" s="127"/>
    </row>
    <row r="51" spans="1:13" ht="15.75" hidden="1">
      <c r="A51" s="124"/>
      <c r="B51" s="124"/>
      <c r="C51" s="124"/>
      <c r="D51" s="125"/>
      <c r="E51" s="125"/>
      <c r="F51" s="125"/>
      <c r="G51" s="125"/>
      <c r="H51" s="126"/>
      <c r="I51" s="127"/>
      <c r="J51" s="127"/>
      <c r="K51" s="126"/>
      <c r="L51" s="126"/>
      <c r="M51" s="127"/>
    </row>
    <row r="52" spans="1:13" ht="15.75" hidden="1">
      <c r="A52" s="124"/>
      <c r="B52" s="124"/>
      <c r="C52" s="124"/>
      <c r="D52" s="125"/>
      <c r="E52" s="125"/>
      <c r="F52" s="125"/>
      <c r="G52" s="125"/>
      <c r="H52" s="126"/>
      <c r="I52" s="127"/>
      <c r="J52" s="127"/>
      <c r="K52" s="126"/>
      <c r="L52" s="126"/>
      <c r="M52" s="127"/>
    </row>
    <row r="53" spans="1:13" ht="15.75" hidden="1">
      <c r="A53" s="124"/>
      <c r="B53" s="124"/>
      <c r="C53" s="124"/>
      <c r="D53" s="125"/>
      <c r="E53" s="125"/>
      <c r="F53" s="125"/>
      <c r="G53" s="125"/>
      <c r="H53" s="126"/>
      <c r="I53" s="127"/>
      <c r="J53" s="127"/>
      <c r="K53" s="126"/>
      <c r="L53" s="126"/>
      <c r="M53" s="127"/>
    </row>
    <row r="54" spans="1:13" ht="15.75" hidden="1">
      <c r="A54" s="124"/>
      <c r="B54" s="124"/>
      <c r="C54" s="124"/>
      <c r="D54" s="125"/>
      <c r="E54" s="125"/>
      <c r="F54" s="125"/>
      <c r="G54" s="125"/>
      <c r="H54" s="126"/>
      <c r="I54" s="127"/>
      <c r="J54" s="127"/>
      <c r="K54" s="126"/>
      <c r="L54" s="126"/>
      <c r="M54" s="127"/>
    </row>
    <row r="55" spans="1:13" ht="15.75" hidden="1">
      <c r="A55" s="124"/>
      <c r="B55" s="124"/>
      <c r="C55" s="124"/>
      <c r="D55" s="125"/>
      <c r="E55" s="125"/>
      <c r="F55" s="125"/>
      <c r="G55" s="125"/>
      <c r="H55" s="126"/>
      <c r="I55" s="127"/>
      <c r="J55" s="127"/>
      <c r="K55" s="126"/>
      <c r="L55" s="126"/>
      <c r="M55" s="127"/>
    </row>
    <row r="56" spans="1:13" ht="15.75" hidden="1">
      <c r="A56" s="124"/>
      <c r="B56" s="124"/>
      <c r="C56" s="124"/>
      <c r="D56" s="125"/>
      <c r="E56" s="125"/>
      <c r="F56" s="125"/>
      <c r="G56" s="125"/>
      <c r="H56" s="126"/>
      <c r="I56" s="127"/>
      <c r="J56" s="127"/>
      <c r="K56" s="126"/>
      <c r="L56" s="126"/>
      <c r="M56" s="127"/>
    </row>
    <row r="57" spans="1:13" ht="15.75" hidden="1">
      <c r="A57" s="124"/>
      <c r="B57" s="124"/>
      <c r="C57" s="124"/>
      <c r="D57" s="125"/>
      <c r="E57" s="125"/>
      <c r="F57" s="125"/>
      <c r="G57" s="125"/>
      <c r="H57" s="126"/>
      <c r="I57" s="127"/>
      <c r="J57" s="127"/>
      <c r="K57" s="126"/>
      <c r="L57" s="126"/>
      <c r="M57" s="127"/>
    </row>
    <row r="58" spans="1:13" ht="15.75" hidden="1">
      <c r="A58" s="124"/>
      <c r="B58" s="124"/>
      <c r="C58" s="124"/>
      <c r="D58" s="125"/>
      <c r="E58" s="125"/>
      <c r="F58" s="125"/>
      <c r="G58" s="125"/>
      <c r="H58" s="126"/>
      <c r="I58" s="127"/>
      <c r="J58" s="127"/>
      <c r="K58" s="126"/>
      <c r="L58" s="126"/>
      <c r="M58" s="127"/>
    </row>
    <row r="59" spans="1:13" ht="15.75" hidden="1">
      <c r="A59" s="124"/>
      <c r="B59" s="124"/>
      <c r="C59" s="124"/>
      <c r="D59" s="125"/>
      <c r="E59" s="125"/>
      <c r="F59" s="125"/>
      <c r="G59" s="125"/>
      <c r="H59" s="126"/>
      <c r="I59" s="127"/>
      <c r="J59" s="127"/>
      <c r="K59" s="126"/>
      <c r="L59" s="126"/>
      <c r="M59" s="127"/>
    </row>
    <row r="60" spans="1:13" ht="15.75" hidden="1">
      <c r="A60" s="124"/>
      <c r="B60" s="124"/>
      <c r="C60" s="124"/>
      <c r="D60" s="125"/>
      <c r="E60" s="125"/>
      <c r="F60" s="125"/>
      <c r="G60" s="125"/>
      <c r="H60" s="126"/>
      <c r="I60" s="127"/>
      <c r="J60" s="127"/>
      <c r="K60" s="126"/>
      <c r="L60" s="126"/>
      <c r="M60" s="127"/>
    </row>
    <row r="61" spans="1:13" ht="15.75" hidden="1">
      <c r="A61" s="124"/>
      <c r="B61" s="124"/>
      <c r="C61" s="124"/>
      <c r="D61" s="125"/>
      <c r="E61" s="125"/>
      <c r="F61" s="125"/>
      <c r="G61" s="125"/>
      <c r="H61" s="126"/>
      <c r="I61" s="127"/>
      <c r="J61" s="127"/>
      <c r="K61" s="126"/>
      <c r="L61" s="126"/>
      <c r="M61" s="127"/>
    </row>
    <row r="62" spans="1:13" ht="15.75" hidden="1">
      <c r="A62" s="124"/>
      <c r="B62" s="124"/>
      <c r="C62" s="124"/>
      <c r="D62" s="125"/>
      <c r="E62" s="125"/>
      <c r="F62" s="125"/>
      <c r="G62" s="125"/>
      <c r="H62" s="126"/>
      <c r="I62" s="127"/>
      <c r="J62" s="127"/>
      <c r="K62" s="126"/>
      <c r="L62" s="126"/>
      <c r="M62" s="127"/>
    </row>
    <row r="63" spans="1:13" ht="15.75" hidden="1">
      <c r="A63" s="124"/>
      <c r="B63" s="124"/>
      <c r="C63" s="124"/>
      <c r="D63" s="125"/>
      <c r="E63" s="125"/>
      <c r="F63" s="125"/>
      <c r="G63" s="125"/>
      <c r="H63" s="126"/>
      <c r="I63" s="127"/>
      <c r="J63" s="127"/>
      <c r="K63" s="126"/>
      <c r="L63" s="126"/>
      <c r="M63" s="127"/>
    </row>
    <row r="64" spans="1:13" ht="15.75" hidden="1">
      <c r="A64" s="124"/>
      <c r="B64" s="124"/>
      <c r="C64" s="124"/>
      <c r="D64" s="125"/>
      <c r="E64" s="125"/>
      <c r="F64" s="125"/>
      <c r="G64" s="125"/>
      <c r="H64" s="126"/>
      <c r="I64" s="127"/>
      <c r="J64" s="127"/>
      <c r="K64" s="126"/>
      <c r="L64" s="126"/>
      <c r="M64" s="127"/>
    </row>
    <row r="65" spans="1:13" ht="15.75" hidden="1">
      <c r="A65" s="124"/>
      <c r="B65" s="124"/>
      <c r="C65" s="124"/>
      <c r="D65" s="125"/>
      <c r="E65" s="125"/>
      <c r="F65" s="125"/>
      <c r="G65" s="125"/>
      <c r="H65" s="126"/>
      <c r="I65" s="127"/>
      <c r="J65" s="127"/>
      <c r="K65" s="126"/>
      <c r="L65" s="126"/>
      <c r="M65" s="127"/>
    </row>
    <row r="66" spans="1:13" ht="15.75" hidden="1">
      <c r="A66" s="124"/>
      <c r="B66" s="124"/>
      <c r="C66" s="124"/>
      <c r="D66" s="125"/>
      <c r="E66" s="125"/>
      <c r="F66" s="125"/>
      <c r="G66" s="125"/>
      <c r="H66" s="126"/>
      <c r="I66" s="127"/>
      <c r="J66" s="127"/>
      <c r="K66" s="126"/>
      <c r="L66" s="126"/>
      <c r="M66" s="127"/>
    </row>
    <row r="67" spans="1:13" ht="15.75" hidden="1">
      <c r="A67" s="124"/>
      <c r="B67" s="124"/>
      <c r="C67" s="124"/>
      <c r="D67" s="125"/>
      <c r="E67" s="125"/>
      <c r="F67" s="125"/>
      <c r="G67" s="125"/>
      <c r="H67" s="126"/>
      <c r="I67" s="127"/>
      <c r="J67" s="127"/>
      <c r="K67" s="126"/>
      <c r="L67" s="126"/>
      <c r="M67" s="127"/>
    </row>
    <row r="68" spans="1:13" ht="15.75" hidden="1">
      <c r="A68" s="124"/>
      <c r="B68" s="124"/>
      <c r="C68" s="124"/>
      <c r="D68" s="125"/>
      <c r="E68" s="125"/>
      <c r="F68" s="125"/>
      <c r="G68" s="125"/>
      <c r="H68" s="126"/>
      <c r="I68" s="127"/>
      <c r="J68" s="127"/>
      <c r="K68" s="126"/>
      <c r="L68" s="126"/>
      <c r="M68" s="127"/>
    </row>
    <row r="69" spans="1:13" ht="15.75" hidden="1">
      <c r="A69" s="124"/>
      <c r="B69" s="124"/>
      <c r="C69" s="124"/>
      <c r="D69" s="125"/>
      <c r="E69" s="125"/>
      <c r="F69" s="125"/>
      <c r="G69" s="125"/>
      <c r="H69" s="126"/>
      <c r="I69" s="127"/>
      <c r="J69" s="127"/>
      <c r="K69" s="126"/>
      <c r="L69" s="126"/>
      <c r="M69" s="127"/>
    </row>
    <row r="70" spans="1:13" ht="15.75" hidden="1">
      <c r="A70" s="124"/>
      <c r="B70" s="124"/>
      <c r="C70" s="124"/>
      <c r="D70" s="125"/>
      <c r="E70" s="125"/>
      <c r="F70" s="125"/>
      <c r="G70" s="125"/>
      <c r="H70" s="126"/>
      <c r="I70" s="127"/>
      <c r="J70" s="127"/>
      <c r="K70" s="126"/>
      <c r="L70" s="126"/>
      <c r="M70" s="127"/>
    </row>
    <row r="71" spans="1:13" ht="15.75" hidden="1">
      <c r="A71" s="124"/>
      <c r="B71" s="124"/>
      <c r="C71" s="124"/>
      <c r="D71" s="125"/>
      <c r="E71" s="125"/>
      <c r="F71" s="125"/>
      <c r="G71" s="125"/>
      <c r="H71" s="126"/>
      <c r="I71" s="127"/>
      <c r="J71" s="127"/>
      <c r="K71" s="126"/>
      <c r="L71" s="126"/>
      <c r="M71" s="127"/>
    </row>
    <row r="72" spans="1:13" ht="15.75" hidden="1">
      <c r="A72" s="124"/>
      <c r="B72" s="124"/>
      <c r="C72" s="124"/>
      <c r="D72" s="125"/>
      <c r="E72" s="125"/>
      <c r="F72" s="125"/>
      <c r="G72" s="125"/>
      <c r="H72" s="126"/>
      <c r="I72" s="127"/>
      <c r="J72" s="127"/>
      <c r="K72" s="126"/>
      <c r="L72" s="126"/>
      <c r="M72" s="127"/>
    </row>
    <row r="73" spans="1:13" ht="15.75">
      <c r="A73" s="124"/>
      <c r="B73" s="124"/>
      <c r="C73" s="124"/>
      <c r="D73" s="125"/>
      <c r="E73" s="125"/>
      <c r="F73" s="125"/>
      <c r="G73" s="125"/>
      <c r="H73" s="126"/>
      <c r="I73" s="127"/>
      <c r="J73" s="127"/>
      <c r="K73" s="126"/>
      <c r="L73" s="126"/>
      <c r="M73" s="127"/>
    </row>
  </sheetData>
  <sheetProtection password="E18B" sheet="1" objects="1" scenarios="1" formatCells="0" formatColumns="0" formatRows="0"/>
  <mergeCells count="24">
    <mergeCell ref="K32:L32"/>
    <mergeCell ref="K27:L27"/>
    <mergeCell ref="A29:G29"/>
    <mergeCell ref="K29:N29"/>
    <mergeCell ref="K30:L30"/>
    <mergeCell ref="A31:G31"/>
    <mergeCell ref="K31:N31"/>
    <mergeCell ref="N8:N10"/>
    <mergeCell ref="I9:J9"/>
    <mergeCell ref="K9:L9"/>
    <mergeCell ref="A11:C11"/>
    <mergeCell ref="A24:N24"/>
    <mergeCell ref="A26:G26"/>
    <mergeCell ref="K26:N26"/>
    <mergeCell ref="A1:N1"/>
    <mergeCell ref="A2:N2"/>
    <mergeCell ref="A3:N3"/>
    <mergeCell ref="A4:N4"/>
    <mergeCell ref="A5:N5"/>
    <mergeCell ref="A8:C10"/>
    <mergeCell ref="G8:G10"/>
    <mergeCell ref="H8:H10"/>
    <mergeCell ref="I8:L8"/>
    <mergeCell ref="M8:M10"/>
  </mergeCells>
  <printOptions horizontalCentered="1"/>
  <pageMargins left="0.5905511811023623" right="0.5905511811023623" top="0.6692913385826772" bottom="0.3937007874015748" header="0.35433070866141736" footer="0.1574803149606299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85" zoomScaleSheetLayoutView="100" workbookViewId="0" topLeftCell="A10">
      <selection activeCell="D36" sqref="D36"/>
    </sheetView>
  </sheetViews>
  <sheetFormatPr defaultColWidth="9.140625" defaultRowHeight="12.75"/>
  <cols>
    <col min="1" max="1" width="5.57421875" style="49" customWidth="1"/>
    <col min="2" max="2" width="57.00390625" style="49" customWidth="1"/>
    <col min="3" max="3" width="26.140625" style="49" customWidth="1"/>
    <col min="4" max="4" width="25.57421875" style="49" customWidth="1"/>
    <col min="5" max="5" width="32.57421875" style="49" customWidth="1"/>
    <col min="6" max="6" width="27.421875" style="49" customWidth="1"/>
    <col min="7" max="16384" width="9.140625" style="49" customWidth="1"/>
  </cols>
  <sheetData>
    <row r="1" ht="23.25">
      <c r="E1" s="129" t="s">
        <v>1</v>
      </c>
    </row>
    <row r="2" ht="23.25">
      <c r="E2" s="129" t="s">
        <v>2</v>
      </c>
    </row>
    <row r="3" ht="23.25">
      <c r="E3" s="129" t="s">
        <v>3</v>
      </c>
    </row>
    <row r="4" ht="23.25">
      <c r="E4" s="129" t="s">
        <v>4</v>
      </c>
    </row>
    <row r="5" ht="23.25">
      <c r="E5" s="181" t="s">
        <v>181</v>
      </c>
    </row>
    <row r="6" ht="23.25">
      <c r="E6" s="181" t="s">
        <v>212</v>
      </c>
    </row>
    <row r="8" spans="1:6" ht="18.75">
      <c r="A8" s="236" t="s">
        <v>96</v>
      </c>
      <c r="B8" s="236"/>
      <c r="C8" s="236"/>
      <c r="D8" s="236"/>
      <c r="E8" s="236"/>
      <c r="F8" s="236"/>
    </row>
    <row r="9" spans="1:6" ht="18.75" customHeight="1">
      <c r="A9" s="259" t="s">
        <v>146</v>
      </c>
      <c r="B9" s="259"/>
      <c r="C9" s="259"/>
      <c r="D9" s="259"/>
      <c r="E9" s="259"/>
      <c r="F9" s="259"/>
    </row>
    <row r="10" spans="1:6" ht="18.75">
      <c r="A10" s="237" t="s">
        <v>147</v>
      </c>
      <c r="B10" s="237"/>
      <c r="C10" s="237"/>
      <c r="D10" s="237"/>
      <c r="E10" s="237"/>
      <c r="F10" s="237"/>
    </row>
    <row r="11" spans="1:6" ht="18.75">
      <c r="A11" s="236" t="s">
        <v>105</v>
      </c>
      <c r="B11" s="236"/>
      <c r="C11" s="236"/>
      <c r="D11" s="236"/>
      <c r="E11" s="236"/>
      <c r="F11" s="236"/>
    </row>
    <row r="12" spans="1:4" ht="18.75">
      <c r="A12" s="51"/>
      <c r="B12" s="51"/>
      <c r="C12" s="51"/>
      <c r="D12" s="51"/>
    </row>
    <row r="13" spans="1:6" ht="72" customHeight="1">
      <c r="A13" s="66" t="s">
        <v>5</v>
      </c>
      <c r="B13" s="66" t="s">
        <v>52</v>
      </c>
      <c r="C13" s="66" t="s">
        <v>174</v>
      </c>
      <c r="D13" s="66" t="s">
        <v>175</v>
      </c>
      <c r="E13" s="66" t="s">
        <v>123</v>
      </c>
      <c r="F13" s="66" t="s">
        <v>166</v>
      </c>
    </row>
    <row r="14" spans="1:6" ht="15.75" customHeight="1">
      <c r="A14" s="53">
        <v>1</v>
      </c>
      <c r="B14" s="85" t="s">
        <v>53</v>
      </c>
      <c r="C14" s="176">
        <f>Зарплата!G9</f>
        <v>4.617</v>
      </c>
      <c r="D14" s="176">
        <f>Зарплата!G11</f>
        <v>2.133</v>
      </c>
      <c r="E14" s="176">
        <f>Зарплата!G13</f>
        <v>6.426</v>
      </c>
      <c r="F14" s="176">
        <f>Зарплата!G15</f>
        <v>4.14</v>
      </c>
    </row>
    <row r="15" spans="1:7" ht="15.75" customHeight="1">
      <c r="A15" s="53">
        <v>2</v>
      </c>
      <c r="B15" s="85" t="s">
        <v>186</v>
      </c>
      <c r="C15" s="176">
        <f>ROUND(C14*$G$15,4)</f>
        <v>0.651</v>
      </c>
      <c r="D15" s="176">
        <f>ROUND(D14*$G$15,4)</f>
        <v>0.3008</v>
      </c>
      <c r="E15" s="176">
        <f>ROUND(E14*$G$15,4)</f>
        <v>0.9061</v>
      </c>
      <c r="F15" s="176">
        <f>ROUND(F14*$G$15,4)</f>
        <v>0.5837</v>
      </c>
      <c r="G15" s="145">
        <f>Накладные!$C$47/100</f>
        <v>0.141</v>
      </c>
    </row>
    <row r="16" spans="1:6" ht="15.75" customHeight="1">
      <c r="A16" s="53">
        <v>3</v>
      </c>
      <c r="B16" s="85" t="s">
        <v>9</v>
      </c>
      <c r="C16" s="176">
        <f>C17+C18</f>
        <v>1.7953</v>
      </c>
      <c r="D16" s="176">
        <f>D17+D18</f>
        <v>0.8294</v>
      </c>
      <c r="E16" s="176">
        <f>E17+E18</f>
        <v>2.4988</v>
      </c>
      <c r="F16" s="176">
        <f>F17+F18</f>
        <v>1.6099</v>
      </c>
    </row>
    <row r="17" spans="1:7" ht="47.25">
      <c r="A17" s="52" t="s">
        <v>97</v>
      </c>
      <c r="B17" s="55" t="s">
        <v>54</v>
      </c>
      <c r="C17" s="176">
        <f>ROUND((C14+C15)*$G$17,4)</f>
        <v>1.7911</v>
      </c>
      <c r="D17" s="176">
        <f>ROUND((D14+D15)*$G$17,4)</f>
        <v>0.8275</v>
      </c>
      <c r="E17" s="176">
        <f>ROUND((E14+E15)*$G$17,4)</f>
        <v>2.4929</v>
      </c>
      <c r="F17" s="176">
        <f>ROUND((F14+F15)*$G$17,4)</f>
        <v>1.6061</v>
      </c>
      <c r="G17" s="146">
        <v>0.34</v>
      </c>
    </row>
    <row r="18" spans="1:7" ht="47.25">
      <c r="A18" s="52" t="s">
        <v>88</v>
      </c>
      <c r="B18" s="55" t="s">
        <v>173</v>
      </c>
      <c r="C18" s="176">
        <f>ROUND((C14+C15)*$G$18,4)</f>
        <v>0.0042</v>
      </c>
      <c r="D18" s="176">
        <f>ROUND((D14+D15)*$G$18,4)</f>
        <v>0.0019</v>
      </c>
      <c r="E18" s="176">
        <f>ROUND((E14+E15)*$G$18,4)</f>
        <v>0.0059</v>
      </c>
      <c r="F18" s="176">
        <f>ROUND((F14+F15)*$G$18,4)</f>
        <v>0.0038</v>
      </c>
      <c r="G18" s="147">
        <v>0.0008</v>
      </c>
    </row>
    <row r="19" spans="1:7" ht="15.75">
      <c r="A19" s="53">
        <v>4</v>
      </c>
      <c r="B19" s="85" t="s">
        <v>213</v>
      </c>
      <c r="C19" s="176">
        <f>ROUND(C14*$G$19,4)</f>
        <v>3.809</v>
      </c>
      <c r="D19" s="176">
        <f>ROUND(D14*$G$19,4)</f>
        <v>1.7597</v>
      </c>
      <c r="E19" s="176">
        <f>ROUND(E14*$G$19,4)</f>
        <v>5.3015</v>
      </c>
      <c r="F19" s="176">
        <f>ROUND(F14*$G$19,4)</f>
        <v>3.4155</v>
      </c>
      <c r="G19" s="145">
        <f>Накладные!$C$39/100</f>
        <v>0.825</v>
      </c>
    </row>
    <row r="20" spans="1:6" ht="15.75">
      <c r="A20" s="53">
        <v>5</v>
      </c>
      <c r="B20" s="85" t="s">
        <v>55</v>
      </c>
      <c r="C20" s="53"/>
      <c r="D20" s="53"/>
      <c r="E20" s="53"/>
      <c r="F20" s="53"/>
    </row>
    <row r="21" spans="1:6" ht="15.75" customHeight="1">
      <c r="A21" s="53">
        <v>6</v>
      </c>
      <c r="B21" s="85" t="s">
        <v>36</v>
      </c>
      <c r="C21" s="53"/>
      <c r="D21" s="53"/>
      <c r="E21" s="53"/>
      <c r="F21" s="53"/>
    </row>
    <row r="22" spans="1:6" ht="15.75" customHeight="1">
      <c r="A22" s="53">
        <v>7</v>
      </c>
      <c r="B22" s="85" t="s">
        <v>56</v>
      </c>
      <c r="C22" s="176">
        <f>C14+C15+C16+C19+C20+C21</f>
        <v>10.8723</v>
      </c>
      <c r="D22" s="176">
        <f>D14+D15+D16+D19+D20+D21</f>
        <v>5.0229</v>
      </c>
      <c r="E22" s="176">
        <f>E14+E15+E16+E19+E20+E21</f>
        <v>15.1324</v>
      </c>
      <c r="F22" s="176">
        <f>F14+F15+F16+F19+F20+F21</f>
        <v>9.7491</v>
      </c>
    </row>
    <row r="23" spans="1:6" ht="15.75" customHeight="1">
      <c r="A23" s="53">
        <v>8</v>
      </c>
      <c r="B23" s="85" t="s">
        <v>57</v>
      </c>
      <c r="C23" s="92">
        <v>2.1</v>
      </c>
      <c r="D23" s="92">
        <v>2.085</v>
      </c>
      <c r="E23" s="92">
        <v>2.106</v>
      </c>
      <c r="F23" s="92">
        <v>2.077</v>
      </c>
    </row>
    <row r="24" spans="1:6" ht="15.75" customHeight="1">
      <c r="A24" s="53">
        <v>9</v>
      </c>
      <c r="B24" s="85" t="s">
        <v>58</v>
      </c>
      <c r="C24" s="176">
        <f>ROUND(C22*C23,4)</f>
        <v>22.8318</v>
      </c>
      <c r="D24" s="176">
        <f>ROUND(D22*D23,4)</f>
        <v>10.4727</v>
      </c>
      <c r="E24" s="176">
        <f>ROUND(E22*E23,4)</f>
        <v>31.8688</v>
      </c>
      <c r="F24" s="176">
        <f>ROUND(F22*F23,4)</f>
        <v>20.2489</v>
      </c>
    </row>
    <row r="25" spans="1:6" ht="15.75" customHeight="1">
      <c r="A25" s="53">
        <v>10</v>
      </c>
      <c r="B25" s="85" t="s">
        <v>59</v>
      </c>
      <c r="C25" s="176">
        <f>C22+C24</f>
        <v>33.7041</v>
      </c>
      <c r="D25" s="176">
        <f>D22+D24</f>
        <v>15.4956</v>
      </c>
      <c r="E25" s="176">
        <f>E22+E24</f>
        <v>47.0012</v>
      </c>
      <c r="F25" s="176">
        <f>F22+F24</f>
        <v>29.997999999999998</v>
      </c>
    </row>
    <row r="26" spans="1:6" ht="15.75" customHeight="1">
      <c r="A26" s="53">
        <v>11</v>
      </c>
      <c r="B26" s="55" t="s">
        <v>60</v>
      </c>
      <c r="C26" s="176">
        <f>C25</f>
        <v>33.7041</v>
      </c>
      <c r="D26" s="176">
        <f>D25</f>
        <v>15.4956</v>
      </c>
      <c r="E26" s="176">
        <f>E25</f>
        <v>47.0012</v>
      </c>
      <c r="F26" s="176">
        <f>F25</f>
        <v>29.997999999999998</v>
      </c>
    </row>
    <row r="27" spans="1:6" ht="15" customHeight="1">
      <c r="A27" s="53">
        <v>12</v>
      </c>
      <c r="B27" s="55" t="s">
        <v>61</v>
      </c>
      <c r="C27" s="177">
        <f>ROUND(C26,2)</f>
        <v>33.7</v>
      </c>
      <c r="D27" s="177">
        <f>ROUND(D26,2)</f>
        <v>15.5</v>
      </c>
      <c r="E27" s="177">
        <f>ROUND(E26,2)</f>
        <v>47</v>
      </c>
      <c r="F27" s="177">
        <f>ROUND(F26,2)</f>
        <v>30</v>
      </c>
    </row>
    <row r="28" spans="3:7" ht="15.75" hidden="1">
      <c r="C28" s="183">
        <v>28</v>
      </c>
      <c r="D28" s="183">
        <v>13</v>
      </c>
      <c r="E28" s="183">
        <v>39</v>
      </c>
      <c r="F28" s="183">
        <v>25</v>
      </c>
      <c r="G28" s="155" t="s">
        <v>177</v>
      </c>
    </row>
    <row r="29" spans="3:7" ht="15.75" hidden="1">
      <c r="C29" s="183">
        <f>C27/C28*100</f>
        <v>120.35714285714288</v>
      </c>
      <c r="D29" s="183">
        <f>D27/D28*100</f>
        <v>119.23076923076923</v>
      </c>
      <c r="E29" s="183">
        <f>E27/E28*100</f>
        <v>120.51282051282051</v>
      </c>
      <c r="F29" s="183">
        <f>F27/F28*100</f>
        <v>120</v>
      </c>
      <c r="G29" s="155"/>
    </row>
    <row r="31" spans="1:5" ht="20.25">
      <c r="A31" s="50"/>
      <c r="B31" s="50" t="s">
        <v>50</v>
      </c>
      <c r="C31" s="50"/>
      <c r="D31" s="50"/>
      <c r="E31" s="69" t="s">
        <v>80</v>
      </c>
    </row>
    <row r="32" spans="1:5" ht="20.25">
      <c r="A32" s="50"/>
      <c r="B32" s="50"/>
      <c r="C32" s="50"/>
      <c r="D32" s="50"/>
      <c r="E32" s="69"/>
    </row>
    <row r="33" spans="1:5" ht="20.25">
      <c r="A33" s="50"/>
      <c r="B33" s="50" t="s">
        <v>48</v>
      </c>
      <c r="C33" s="50"/>
      <c r="D33" s="50"/>
      <c r="E33" s="150" t="s">
        <v>169</v>
      </c>
    </row>
    <row r="35" spans="5:8" ht="15.75">
      <c r="E35" s="87"/>
      <c r="F35" s="87"/>
      <c r="H35" s="86"/>
    </row>
  </sheetData>
  <sheetProtection/>
  <mergeCells count="4">
    <mergeCell ref="A8:F8"/>
    <mergeCell ref="A9:F9"/>
    <mergeCell ref="A10:F10"/>
    <mergeCell ref="A11:F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Normal="89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4.00390625" style="0" bestFit="1" customWidth="1"/>
    <col min="4" max="4" width="2.8515625" style="0" hidden="1" customWidth="1"/>
    <col min="5" max="5" width="3.421875" style="0" hidden="1" customWidth="1"/>
    <col min="6" max="6" width="2.57421875" style="0" hidden="1" customWidth="1"/>
    <col min="7" max="7" width="69.140625" style="0" customWidth="1"/>
    <col min="8" max="8" width="11.8515625" style="0" customWidth="1"/>
    <col min="9" max="9" width="11.7109375" style="0" customWidth="1"/>
    <col min="10" max="10" width="10.28125" style="0" customWidth="1"/>
    <col min="11" max="11" width="11.421875" style="0" customWidth="1"/>
    <col min="12" max="12" width="9.57421875" style="0" customWidth="1"/>
    <col min="13" max="13" width="13.28125" style="0" customWidth="1"/>
    <col min="14" max="14" width="13.8515625" style="0" customWidth="1"/>
  </cols>
  <sheetData>
    <row r="1" spans="1:14" ht="15.75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4.25" customHeight="1">
      <c r="A2" s="238" t="s">
        <v>156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ht="15.75">
      <c r="A3" s="238" t="s">
        <v>176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50.25" customHeight="1">
      <c r="A4" s="239" t="s">
        <v>155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4" ht="15.75">
      <c r="A5" s="238" t="s">
        <v>148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4" ht="12" customHeight="1">
      <c r="A6" s="130"/>
      <c r="B6" s="130"/>
      <c r="C6" s="130"/>
      <c r="D6" s="130"/>
      <c r="E6" s="130"/>
      <c r="F6" s="130"/>
      <c r="G6" s="130"/>
      <c r="H6" s="101"/>
      <c r="I6" s="101"/>
      <c r="J6" s="101"/>
      <c r="K6" s="101"/>
      <c r="L6" s="101"/>
      <c r="M6" s="101"/>
      <c r="N6" s="101"/>
    </row>
    <row r="7" spans="1:14" ht="8.25" customHeight="1" thickBot="1">
      <c r="A7" s="101"/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2"/>
    </row>
    <row r="8" spans="1:14" s="100" customFormat="1" ht="17.25" customHeight="1" thickBot="1">
      <c r="A8" s="240" t="s">
        <v>44</v>
      </c>
      <c r="B8" s="241"/>
      <c r="C8" s="241"/>
      <c r="D8" s="103"/>
      <c r="E8" s="103"/>
      <c r="F8" s="104"/>
      <c r="G8" s="240" t="s">
        <v>128</v>
      </c>
      <c r="H8" s="246" t="s">
        <v>84</v>
      </c>
      <c r="I8" s="249" t="s">
        <v>129</v>
      </c>
      <c r="J8" s="250"/>
      <c r="K8" s="250"/>
      <c r="L8" s="250"/>
      <c r="M8" s="246" t="s">
        <v>149</v>
      </c>
      <c r="N8" s="246" t="s">
        <v>150</v>
      </c>
    </row>
    <row r="9" spans="1:14" s="100" customFormat="1" ht="24.75" customHeight="1" thickBot="1">
      <c r="A9" s="242"/>
      <c r="B9" s="243"/>
      <c r="C9" s="243"/>
      <c r="D9" s="106"/>
      <c r="E9" s="106"/>
      <c r="F9" s="107"/>
      <c r="G9" s="242"/>
      <c r="H9" s="247"/>
      <c r="I9" s="249" t="s">
        <v>130</v>
      </c>
      <c r="J9" s="251"/>
      <c r="K9" s="240" t="s">
        <v>151</v>
      </c>
      <c r="L9" s="252"/>
      <c r="M9" s="247"/>
      <c r="N9" s="247"/>
    </row>
    <row r="10" spans="1:14" s="100" customFormat="1" ht="32.25" thickBot="1">
      <c r="A10" s="244"/>
      <c r="B10" s="245"/>
      <c r="C10" s="245"/>
      <c r="D10" s="106"/>
      <c r="E10" s="106"/>
      <c r="F10" s="107"/>
      <c r="G10" s="244"/>
      <c r="H10" s="248"/>
      <c r="I10" s="105" t="s">
        <v>131</v>
      </c>
      <c r="J10" s="105" t="s">
        <v>132</v>
      </c>
      <c r="K10" s="105" t="s">
        <v>131</v>
      </c>
      <c r="L10" s="105" t="s">
        <v>132</v>
      </c>
      <c r="M10" s="248"/>
      <c r="N10" s="248"/>
    </row>
    <row r="11" spans="1:14" ht="16.5" thickBot="1">
      <c r="A11" s="253">
        <v>1</v>
      </c>
      <c r="B11" s="254"/>
      <c r="C11" s="255"/>
      <c r="D11" s="108"/>
      <c r="E11" s="108"/>
      <c r="F11" s="109"/>
      <c r="G11" s="110">
        <v>2</v>
      </c>
      <c r="H11" s="110">
        <v>3</v>
      </c>
      <c r="I11" s="111">
        <v>4</v>
      </c>
      <c r="J11" s="111">
        <v>5</v>
      </c>
      <c r="K11" s="109">
        <v>6</v>
      </c>
      <c r="L11" s="109">
        <v>7</v>
      </c>
      <c r="M11" s="109">
        <v>8</v>
      </c>
      <c r="N11" s="131">
        <v>9</v>
      </c>
    </row>
    <row r="12" spans="1:14" ht="18" customHeight="1">
      <c r="A12" s="132" t="s">
        <v>133</v>
      </c>
      <c r="B12" s="133"/>
      <c r="C12" s="133"/>
      <c r="D12" s="134"/>
      <c r="E12" s="134"/>
      <c r="F12" s="134"/>
      <c r="G12" s="132" t="s">
        <v>109</v>
      </c>
      <c r="H12" s="135" t="s">
        <v>134</v>
      </c>
      <c r="I12" s="179">
        <f>'ПК ин.'!C27</f>
        <v>33.7</v>
      </c>
      <c r="J12" s="179"/>
      <c r="K12" s="180">
        <f>'ПК ин.'!C28</f>
        <v>28</v>
      </c>
      <c r="L12" s="142"/>
      <c r="M12" s="143">
        <f>I12/K12*100</f>
        <v>120.35714285714288</v>
      </c>
      <c r="N12" s="113"/>
    </row>
    <row r="13" spans="1:14" ht="15.75">
      <c r="A13" s="132" t="s">
        <v>8</v>
      </c>
      <c r="B13" s="136"/>
      <c r="C13" s="133"/>
      <c r="D13" s="134"/>
      <c r="E13" s="134"/>
      <c r="F13" s="134"/>
      <c r="G13" s="132" t="s">
        <v>110</v>
      </c>
      <c r="H13" s="135" t="s">
        <v>134</v>
      </c>
      <c r="I13" s="179">
        <f>'ПК ин.'!D27</f>
        <v>15.5</v>
      </c>
      <c r="J13" s="179"/>
      <c r="K13" s="180">
        <f>'ПК ин.'!D28</f>
        <v>13</v>
      </c>
      <c r="L13" s="142"/>
      <c r="M13" s="143">
        <f>I13/K13*100</f>
        <v>119.23076923076923</v>
      </c>
      <c r="N13" s="113"/>
    </row>
    <row r="14" spans="1:14" ht="34.5" customHeight="1">
      <c r="A14" s="132" t="s">
        <v>0</v>
      </c>
      <c r="B14" s="136"/>
      <c r="C14" s="133"/>
      <c r="D14" s="134"/>
      <c r="E14" s="134"/>
      <c r="F14" s="134"/>
      <c r="G14" s="132" t="s">
        <v>113</v>
      </c>
      <c r="H14" s="135" t="s">
        <v>114</v>
      </c>
      <c r="I14" s="179">
        <f>'ПК ин.'!E27</f>
        <v>47</v>
      </c>
      <c r="J14" s="179"/>
      <c r="K14" s="180">
        <f>'ПК ин.'!E28</f>
        <v>39</v>
      </c>
      <c r="L14" s="142"/>
      <c r="M14" s="143">
        <f>I14/K14*100</f>
        <v>120.51282051282051</v>
      </c>
      <c r="N14" s="113"/>
    </row>
    <row r="15" spans="1:14" ht="31.5" hidden="1">
      <c r="A15" s="132" t="s">
        <v>11</v>
      </c>
      <c r="B15" s="136"/>
      <c r="C15" s="133"/>
      <c r="D15" s="134"/>
      <c r="E15" s="134"/>
      <c r="F15" s="134"/>
      <c r="G15" s="132" t="s">
        <v>135</v>
      </c>
      <c r="H15" s="135" t="s">
        <v>114</v>
      </c>
      <c r="I15" s="179"/>
      <c r="J15" s="179"/>
      <c r="K15" s="180"/>
      <c r="L15" s="142"/>
      <c r="M15" s="143" t="e">
        <f aca="true" t="shared" si="0" ref="M15:M22">I15/K15*100</f>
        <v>#DIV/0!</v>
      </c>
      <c r="N15" s="113"/>
    </row>
    <row r="16" spans="1:14" ht="31.5" hidden="1">
      <c r="A16" s="132" t="s">
        <v>13</v>
      </c>
      <c r="B16" s="136"/>
      <c r="C16" s="133"/>
      <c r="D16" s="134"/>
      <c r="E16" s="134"/>
      <c r="F16" s="134"/>
      <c r="G16" s="132" t="s">
        <v>136</v>
      </c>
      <c r="H16" s="135" t="s">
        <v>114</v>
      </c>
      <c r="I16" s="179"/>
      <c r="J16" s="179"/>
      <c r="K16" s="180"/>
      <c r="L16" s="142"/>
      <c r="M16" s="143" t="e">
        <f t="shared" si="0"/>
        <v>#DIV/0!</v>
      </c>
      <c r="N16" s="113"/>
    </row>
    <row r="17" spans="1:14" ht="63" hidden="1">
      <c r="A17" s="132" t="s">
        <v>16</v>
      </c>
      <c r="B17" s="136"/>
      <c r="C17" s="133"/>
      <c r="D17" s="134"/>
      <c r="E17" s="134"/>
      <c r="F17" s="134"/>
      <c r="G17" s="132" t="s">
        <v>152</v>
      </c>
      <c r="H17" s="135" t="s">
        <v>114</v>
      </c>
      <c r="I17" s="179"/>
      <c r="J17" s="179"/>
      <c r="K17" s="180"/>
      <c r="L17" s="142"/>
      <c r="M17" s="143" t="e">
        <f t="shared" si="0"/>
        <v>#DIV/0!</v>
      </c>
      <c r="N17" s="113"/>
    </row>
    <row r="18" spans="1:14" ht="31.5" hidden="1">
      <c r="A18" s="132" t="s">
        <v>18</v>
      </c>
      <c r="B18" s="136"/>
      <c r="C18" s="133"/>
      <c r="D18" s="134"/>
      <c r="E18" s="134"/>
      <c r="F18" s="134"/>
      <c r="G18" s="132" t="s">
        <v>137</v>
      </c>
      <c r="H18" s="135" t="s">
        <v>114</v>
      </c>
      <c r="I18" s="179"/>
      <c r="J18" s="179"/>
      <c r="K18" s="180"/>
      <c r="L18" s="142"/>
      <c r="M18" s="143" t="e">
        <f t="shared" si="0"/>
        <v>#DIV/0!</v>
      </c>
      <c r="N18" s="113"/>
    </row>
    <row r="19" spans="1:14" ht="51.75" customHeight="1" hidden="1">
      <c r="A19" s="132" t="s">
        <v>20</v>
      </c>
      <c r="B19" s="136"/>
      <c r="C19" s="133"/>
      <c r="D19" s="134"/>
      <c r="E19" s="134"/>
      <c r="F19" s="134"/>
      <c r="G19" s="132" t="s">
        <v>153</v>
      </c>
      <c r="H19" s="135" t="s">
        <v>114</v>
      </c>
      <c r="I19" s="179"/>
      <c r="J19" s="179"/>
      <c r="K19" s="180"/>
      <c r="L19" s="142"/>
      <c r="M19" s="143" t="e">
        <f t="shared" si="0"/>
        <v>#DIV/0!</v>
      </c>
      <c r="N19" s="113"/>
    </row>
    <row r="20" spans="1:14" ht="15.75" hidden="1">
      <c r="A20" s="132" t="s">
        <v>22</v>
      </c>
      <c r="B20" s="136"/>
      <c r="C20" s="133"/>
      <c r="D20" s="134"/>
      <c r="E20" s="134"/>
      <c r="F20" s="134"/>
      <c r="G20" s="132" t="s">
        <v>138</v>
      </c>
      <c r="H20" s="135" t="s">
        <v>114</v>
      </c>
      <c r="I20" s="179"/>
      <c r="J20" s="179"/>
      <c r="K20" s="180"/>
      <c r="L20" s="142"/>
      <c r="M20" s="143" t="e">
        <f t="shared" si="0"/>
        <v>#DIV/0!</v>
      </c>
      <c r="N20" s="113"/>
    </row>
    <row r="21" spans="1:14" ht="47.25" hidden="1">
      <c r="A21" s="132" t="s">
        <v>24</v>
      </c>
      <c r="B21" s="136"/>
      <c r="C21" s="133"/>
      <c r="D21" s="134"/>
      <c r="E21" s="134"/>
      <c r="F21" s="134"/>
      <c r="G21" s="132" t="s">
        <v>139</v>
      </c>
      <c r="H21" s="135" t="s">
        <v>114</v>
      </c>
      <c r="I21" s="179"/>
      <c r="J21" s="179"/>
      <c r="K21" s="180"/>
      <c r="L21" s="142"/>
      <c r="M21" s="143" t="e">
        <f t="shared" si="0"/>
        <v>#DIV/0!</v>
      </c>
      <c r="N21" s="113"/>
    </row>
    <row r="22" spans="1:14" ht="15.75">
      <c r="A22" s="132" t="s">
        <v>26</v>
      </c>
      <c r="B22" s="136"/>
      <c r="C22" s="133"/>
      <c r="D22" s="134"/>
      <c r="E22" s="134"/>
      <c r="F22" s="134"/>
      <c r="G22" s="132" t="s">
        <v>140</v>
      </c>
      <c r="H22" s="135" t="s">
        <v>114</v>
      </c>
      <c r="I22" s="179">
        <f>'ПК ин.'!F27</f>
        <v>30</v>
      </c>
      <c r="J22" s="179"/>
      <c r="K22" s="180">
        <f>'ПК ин.'!F28</f>
        <v>25</v>
      </c>
      <c r="L22" s="142"/>
      <c r="M22" s="143">
        <f t="shared" si="0"/>
        <v>120</v>
      </c>
      <c r="N22" s="113"/>
    </row>
    <row r="23" spans="1:14" ht="15.75">
      <c r="A23" s="115"/>
      <c r="B23" s="115"/>
      <c r="C23" s="116"/>
      <c r="D23" s="117"/>
      <c r="E23" s="117"/>
      <c r="F23" s="117"/>
      <c r="G23" s="118"/>
      <c r="H23" s="119"/>
      <c r="I23" s="123"/>
      <c r="J23" s="123"/>
      <c r="K23" s="112"/>
      <c r="L23" s="112"/>
      <c r="M23" s="113"/>
      <c r="N23" s="113"/>
    </row>
    <row r="24" spans="1:14" ht="36.75" customHeight="1">
      <c r="A24" s="256" t="s">
        <v>154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</row>
    <row r="25" spans="1:14" ht="15.75" customHeight="1">
      <c r="A25" s="115"/>
      <c r="B25" s="115"/>
      <c r="C25" s="116"/>
      <c r="D25" s="117"/>
      <c r="E25" s="117"/>
      <c r="F25" s="117"/>
      <c r="G25" s="118"/>
      <c r="H25" s="119"/>
      <c r="I25" s="123"/>
      <c r="J25" s="123"/>
      <c r="K25" s="112"/>
      <c r="L25" s="112"/>
      <c r="M25" s="112"/>
      <c r="N25" s="113"/>
    </row>
    <row r="26" spans="1:14" ht="21.75" customHeight="1">
      <c r="A26" s="256" t="s">
        <v>141</v>
      </c>
      <c r="B26" s="256"/>
      <c r="C26" s="256"/>
      <c r="D26" s="256"/>
      <c r="E26" s="256"/>
      <c r="F26" s="256"/>
      <c r="G26" s="256"/>
      <c r="H26" s="119"/>
      <c r="I26" s="121"/>
      <c r="J26" s="122"/>
      <c r="K26" s="257" t="s">
        <v>187</v>
      </c>
      <c r="L26" s="257"/>
      <c r="M26" s="257"/>
      <c r="N26" s="257"/>
    </row>
    <row r="27" spans="1:14" ht="18.75" customHeight="1">
      <c r="A27" s="120"/>
      <c r="B27" s="120"/>
      <c r="C27" s="120"/>
      <c r="D27" s="120"/>
      <c r="E27" s="120"/>
      <c r="F27" s="120"/>
      <c r="G27" s="120"/>
      <c r="H27" s="119"/>
      <c r="I27" s="123" t="s">
        <v>142</v>
      </c>
      <c r="J27" s="114"/>
      <c r="K27" s="258" t="s">
        <v>143</v>
      </c>
      <c r="L27" s="258"/>
      <c r="M27" s="106"/>
      <c r="N27" s="106"/>
    </row>
    <row r="28" spans="1:14" ht="17.25" customHeight="1">
      <c r="A28" s="120"/>
      <c r="B28" s="120"/>
      <c r="C28" s="120"/>
      <c r="D28" s="120"/>
      <c r="E28" s="120"/>
      <c r="F28" s="120"/>
      <c r="G28" s="120"/>
      <c r="H28" s="119"/>
      <c r="I28" s="123"/>
      <c r="J28" s="114" t="s">
        <v>144</v>
      </c>
      <c r="K28" s="106"/>
      <c r="L28" s="106"/>
      <c r="M28" s="106"/>
      <c r="N28" s="106"/>
    </row>
    <row r="29" spans="1:14" ht="18.75">
      <c r="A29" s="256" t="s">
        <v>50</v>
      </c>
      <c r="B29" s="256"/>
      <c r="C29" s="256"/>
      <c r="D29" s="256"/>
      <c r="E29" s="256"/>
      <c r="F29" s="256"/>
      <c r="G29" s="256"/>
      <c r="H29" s="119"/>
      <c r="I29" s="121"/>
      <c r="J29" s="122"/>
      <c r="K29" s="257" t="s">
        <v>80</v>
      </c>
      <c r="L29" s="257"/>
      <c r="M29" s="257"/>
      <c r="N29" s="257"/>
    </row>
    <row r="30" spans="1:14" ht="22.5" customHeight="1">
      <c r="A30" s="120"/>
      <c r="B30" s="120"/>
      <c r="C30" s="120"/>
      <c r="D30" s="120"/>
      <c r="E30" s="120"/>
      <c r="F30" s="120"/>
      <c r="G30" s="120"/>
      <c r="H30" s="119"/>
      <c r="I30" s="123" t="s">
        <v>142</v>
      </c>
      <c r="J30" s="114"/>
      <c r="K30" s="258" t="s">
        <v>143</v>
      </c>
      <c r="L30" s="258"/>
      <c r="M30" s="106"/>
      <c r="N30" s="106"/>
    </row>
    <row r="31" spans="1:14" ht="21" customHeight="1">
      <c r="A31" s="256" t="s">
        <v>48</v>
      </c>
      <c r="B31" s="256"/>
      <c r="C31" s="256"/>
      <c r="D31" s="256"/>
      <c r="E31" s="256"/>
      <c r="F31" s="256"/>
      <c r="G31" s="256"/>
      <c r="H31" s="119"/>
      <c r="I31" s="121"/>
      <c r="J31" s="122"/>
      <c r="K31" s="257" t="s">
        <v>169</v>
      </c>
      <c r="L31" s="257"/>
      <c r="M31" s="257"/>
      <c r="N31" s="257"/>
    </row>
    <row r="32" spans="1:14" ht="15.75">
      <c r="A32" s="115"/>
      <c r="B32" s="115"/>
      <c r="C32" s="116"/>
      <c r="D32" s="117"/>
      <c r="E32" s="117"/>
      <c r="F32" s="117"/>
      <c r="G32" s="118"/>
      <c r="H32" s="119"/>
      <c r="I32" s="123" t="s">
        <v>142</v>
      </c>
      <c r="J32" s="114"/>
      <c r="K32" s="258" t="s">
        <v>143</v>
      </c>
      <c r="L32" s="258"/>
      <c r="M32" s="106"/>
      <c r="N32" s="106"/>
    </row>
    <row r="33" spans="1:14" ht="15.75">
      <c r="A33" s="115"/>
      <c r="B33" s="115"/>
      <c r="C33" s="116"/>
      <c r="D33" s="117"/>
      <c r="E33" s="117"/>
      <c r="F33" s="117"/>
      <c r="G33" s="118"/>
      <c r="H33" s="119"/>
      <c r="I33" s="123"/>
      <c r="J33" s="123"/>
      <c r="K33" s="112"/>
      <c r="L33" s="112"/>
      <c r="M33" s="113"/>
      <c r="N33" s="113"/>
    </row>
    <row r="34" spans="1:14" ht="15.75">
      <c r="A34" s="115"/>
      <c r="B34" s="115"/>
      <c r="C34" s="116"/>
      <c r="D34" s="117"/>
      <c r="E34" s="117"/>
      <c r="F34" s="117"/>
      <c r="G34" s="118"/>
      <c r="H34" s="119"/>
      <c r="I34" s="123"/>
      <c r="J34" s="123"/>
      <c r="K34" s="112"/>
      <c r="L34" s="112"/>
      <c r="M34" s="113"/>
      <c r="N34" s="113"/>
    </row>
    <row r="35" spans="1:14" ht="15.75">
      <c r="A35" s="115"/>
      <c r="B35" s="115"/>
      <c r="C35" s="116"/>
      <c r="D35" s="117"/>
      <c r="E35" s="117"/>
      <c r="F35" s="117"/>
      <c r="G35" s="118"/>
      <c r="H35" s="119"/>
      <c r="I35" s="123"/>
      <c r="J35" s="123"/>
      <c r="K35" s="112"/>
      <c r="L35" s="112"/>
      <c r="M35" s="113"/>
      <c r="N35" s="113"/>
    </row>
    <row r="36" spans="1:14" ht="15.75">
      <c r="A36" s="115"/>
      <c r="B36" s="115"/>
      <c r="C36" s="116"/>
      <c r="D36" s="117"/>
      <c r="E36" s="117"/>
      <c r="F36" s="117"/>
      <c r="G36" s="118"/>
      <c r="H36" s="119"/>
      <c r="I36" s="123"/>
      <c r="J36" s="123"/>
      <c r="K36" s="112"/>
      <c r="L36" s="112"/>
      <c r="M36" s="113"/>
      <c r="N36" s="113"/>
    </row>
    <row r="37" spans="1:14" ht="15.75">
      <c r="A37" s="115"/>
      <c r="B37" s="115"/>
      <c r="C37" s="116"/>
      <c r="D37" s="117"/>
      <c r="E37" s="117"/>
      <c r="F37" s="117"/>
      <c r="G37" s="118"/>
      <c r="H37" s="119"/>
      <c r="I37" s="123"/>
      <c r="J37" s="123"/>
      <c r="K37" s="112"/>
      <c r="L37" s="112"/>
      <c r="M37" s="113"/>
      <c r="N37" s="113"/>
    </row>
    <row r="38" spans="1:14" ht="15.75">
      <c r="A38" s="115"/>
      <c r="B38" s="115"/>
      <c r="C38" s="116"/>
      <c r="D38" s="117"/>
      <c r="E38" s="117"/>
      <c r="F38" s="117"/>
      <c r="G38" s="118"/>
      <c r="H38" s="119"/>
      <c r="I38" s="123"/>
      <c r="J38" s="123"/>
      <c r="K38" s="112"/>
      <c r="L38" s="112"/>
      <c r="M38" s="113"/>
      <c r="N38" s="113"/>
    </row>
    <row r="39" spans="1:14" ht="15.75">
      <c r="A39" s="115"/>
      <c r="B39" s="115"/>
      <c r="C39" s="116"/>
      <c r="D39" s="117"/>
      <c r="E39" s="117"/>
      <c r="F39" s="117"/>
      <c r="G39" s="118"/>
      <c r="H39" s="119"/>
      <c r="I39" s="123"/>
      <c r="J39" s="123"/>
      <c r="K39" s="112"/>
      <c r="L39" s="112"/>
      <c r="M39" s="113"/>
      <c r="N39" s="113"/>
    </row>
    <row r="40" spans="1:14" ht="15.75">
      <c r="A40" s="115"/>
      <c r="B40" s="115"/>
      <c r="C40" s="116"/>
      <c r="D40" s="117"/>
      <c r="E40" s="117"/>
      <c r="F40" s="117"/>
      <c r="G40" s="118"/>
      <c r="H40" s="119"/>
      <c r="I40" s="123"/>
      <c r="J40" s="123"/>
      <c r="K40" s="112"/>
      <c r="L40" s="112"/>
      <c r="M40" s="113"/>
      <c r="N40" s="113"/>
    </row>
    <row r="41" spans="1:14" ht="15.75">
      <c r="A41" s="115"/>
      <c r="B41" s="115"/>
      <c r="C41" s="116"/>
      <c r="D41" s="117"/>
      <c r="E41" s="117"/>
      <c r="F41" s="117"/>
      <c r="G41" s="118"/>
      <c r="H41" s="119"/>
      <c r="I41" s="123"/>
      <c r="J41" s="123"/>
      <c r="K41" s="112"/>
      <c r="L41" s="112"/>
      <c r="M41" s="113"/>
      <c r="N41" s="113"/>
    </row>
    <row r="42" spans="1:14" ht="15.75" hidden="1">
      <c r="A42" s="124"/>
      <c r="B42" s="124"/>
      <c r="C42" s="124"/>
      <c r="D42" s="125"/>
      <c r="E42" s="125"/>
      <c r="F42" s="125"/>
      <c r="G42" s="125"/>
      <c r="H42" s="126"/>
      <c r="I42" s="127"/>
      <c r="J42" s="127"/>
      <c r="K42" s="126"/>
      <c r="L42" s="126"/>
      <c r="M42" s="127"/>
      <c r="N42" s="99"/>
    </row>
    <row r="43" spans="1:14" ht="15.75" hidden="1">
      <c r="A43" s="124"/>
      <c r="B43" s="124"/>
      <c r="C43" s="124"/>
      <c r="D43" s="125"/>
      <c r="E43" s="125"/>
      <c r="F43" s="125"/>
      <c r="G43" s="125"/>
      <c r="H43" s="126"/>
      <c r="I43" s="127"/>
      <c r="J43" s="127"/>
      <c r="K43" s="126"/>
      <c r="L43" s="126"/>
      <c r="M43" s="127"/>
      <c r="N43" s="99"/>
    </row>
    <row r="44" spans="1:14" ht="15.75" hidden="1">
      <c r="A44" s="124"/>
      <c r="B44" s="124"/>
      <c r="C44" s="124"/>
      <c r="D44" s="125"/>
      <c r="E44" s="125"/>
      <c r="F44" s="125"/>
      <c r="G44" s="125"/>
      <c r="H44" s="126"/>
      <c r="I44" s="127"/>
      <c r="J44" s="127"/>
      <c r="K44" s="126"/>
      <c r="L44" s="126"/>
      <c r="M44" s="127"/>
      <c r="N44" s="99"/>
    </row>
    <row r="45" spans="1:14" ht="15.75" hidden="1">
      <c r="A45" s="124"/>
      <c r="B45" s="124"/>
      <c r="C45" s="124"/>
      <c r="D45" s="125"/>
      <c r="E45" s="125"/>
      <c r="F45" s="125"/>
      <c r="G45" s="125"/>
      <c r="H45" s="126"/>
      <c r="I45" s="127"/>
      <c r="J45" s="127"/>
      <c r="K45" s="126"/>
      <c r="L45" s="126"/>
      <c r="M45" s="127"/>
      <c r="N45" s="99"/>
    </row>
    <row r="46" spans="1:14" ht="15.75" hidden="1">
      <c r="A46" s="124"/>
      <c r="B46" s="124"/>
      <c r="C46" s="124"/>
      <c r="D46" s="125"/>
      <c r="E46" s="125"/>
      <c r="F46" s="125"/>
      <c r="G46" s="125"/>
      <c r="H46" s="126"/>
      <c r="I46" s="127"/>
      <c r="J46" s="127"/>
      <c r="K46" s="126"/>
      <c r="L46" s="126"/>
      <c r="M46" s="127"/>
      <c r="N46" s="99"/>
    </row>
    <row r="47" spans="1:14" ht="15.75" hidden="1">
      <c r="A47" s="124"/>
      <c r="B47" s="124"/>
      <c r="C47" s="124"/>
      <c r="D47" s="125"/>
      <c r="E47" s="125"/>
      <c r="F47" s="125"/>
      <c r="G47" s="125"/>
      <c r="H47" s="126"/>
      <c r="I47" s="127"/>
      <c r="J47" s="127"/>
      <c r="K47" s="126"/>
      <c r="L47" s="126"/>
      <c r="M47" s="127"/>
      <c r="N47" s="99"/>
    </row>
    <row r="48" spans="1:14" ht="15.75" hidden="1">
      <c r="A48" s="124"/>
      <c r="B48" s="124"/>
      <c r="C48" s="124"/>
      <c r="D48" s="125"/>
      <c r="E48" s="125"/>
      <c r="F48" s="125"/>
      <c r="G48" s="125"/>
      <c r="H48" s="126"/>
      <c r="I48" s="127"/>
      <c r="J48" s="127"/>
      <c r="K48" s="126"/>
      <c r="L48" s="126"/>
      <c r="M48" s="127"/>
      <c r="N48" s="99"/>
    </row>
    <row r="49" spans="1:13" ht="15.75" hidden="1">
      <c r="A49" s="124"/>
      <c r="B49" s="124"/>
      <c r="C49" s="124"/>
      <c r="D49" s="125"/>
      <c r="E49" s="125"/>
      <c r="F49" s="125"/>
      <c r="G49" s="125"/>
      <c r="H49" s="126"/>
      <c r="I49" s="127"/>
      <c r="J49" s="127"/>
      <c r="K49" s="126"/>
      <c r="L49" s="126"/>
      <c r="M49" s="127"/>
    </row>
    <row r="50" spans="1:13" ht="15.75" hidden="1">
      <c r="A50" s="124"/>
      <c r="B50" s="124"/>
      <c r="C50" s="124"/>
      <c r="D50" s="125"/>
      <c r="E50" s="125"/>
      <c r="F50" s="125"/>
      <c r="G50" s="125"/>
      <c r="H50" s="126"/>
      <c r="I50" s="127"/>
      <c r="J50" s="127"/>
      <c r="K50" s="126"/>
      <c r="L50" s="126"/>
      <c r="M50" s="127"/>
    </row>
    <row r="51" spans="1:13" ht="15.75" hidden="1">
      <c r="A51" s="124"/>
      <c r="B51" s="124"/>
      <c r="C51" s="124"/>
      <c r="D51" s="125"/>
      <c r="E51" s="125"/>
      <c r="F51" s="125"/>
      <c r="G51" s="125"/>
      <c r="H51" s="126"/>
      <c r="I51" s="127"/>
      <c r="J51" s="127"/>
      <c r="K51" s="126"/>
      <c r="L51" s="126"/>
      <c r="M51" s="127"/>
    </row>
    <row r="52" spans="1:13" ht="15.75" hidden="1">
      <c r="A52" s="124"/>
      <c r="B52" s="124"/>
      <c r="C52" s="124"/>
      <c r="D52" s="125"/>
      <c r="E52" s="125"/>
      <c r="F52" s="125"/>
      <c r="G52" s="125"/>
      <c r="H52" s="126"/>
      <c r="I52" s="127"/>
      <c r="J52" s="127"/>
      <c r="K52" s="126"/>
      <c r="L52" s="126"/>
      <c r="M52" s="127"/>
    </row>
    <row r="53" spans="1:13" ht="15.75" hidden="1">
      <c r="A53" s="124"/>
      <c r="B53" s="124"/>
      <c r="C53" s="124"/>
      <c r="D53" s="125"/>
      <c r="E53" s="125"/>
      <c r="F53" s="125"/>
      <c r="G53" s="125"/>
      <c r="H53" s="126"/>
      <c r="I53" s="127"/>
      <c r="J53" s="127"/>
      <c r="K53" s="126"/>
      <c r="L53" s="126"/>
      <c r="M53" s="127"/>
    </row>
    <row r="54" spans="1:13" ht="15.75" hidden="1">
      <c r="A54" s="124"/>
      <c r="B54" s="124"/>
      <c r="C54" s="124"/>
      <c r="D54" s="125"/>
      <c r="E54" s="125"/>
      <c r="F54" s="125"/>
      <c r="G54" s="125"/>
      <c r="H54" s="126"/>
      <c r="I54" s="127"/>
      <c r="J54" s="127"/>
      <c r="K54" s="126"/>
      <c r="L54" s="126"/>
      <c r="M54" s="127"/>
    </row>
    <row r="55" spans="1:13" ht="15.75" hidden="1">
      <c r="A55" s="124"/>
      <c r="B55" s="124"/>
      <c r="C55" s="124"/>
      <c r="D55" s="125"/>
      <c r="E55" s="125"/>
      <c r="F55" s="125"/>
      <c r="G55" s="125"/>
      <c r="H55" s="126"/>
      <c r="I55" s="127"/>
      <c r="J55" s="127"/>
      <c r="K55" s="126"/>
      <c r="L55" s="126"/>
      <c r="M55" s="127"/>
    </row>
    <row r="56" spans="1:13" ht="15.75" hidden="1">
      <c r="A56" s="124"/>
      <c r="B56" s="124"/>
      <c r="C56" s="124"/>
      <c r="D56" s="125"/>
      <c r="E56" s="125"/>
      <c r="F56" s="125"/>
      <c r="G56" s="125"/>
      <c r="H56" s="126"/>
      <c r="I56" s="127"/>
      <c r="J56" s="127"/>
      <c r="K56" s="126"/>
      <c r="L56" s="126"/>
      <c r="M56" s="127"/>
    </row>
    <row r="57" spans="1:13" ht="15.75" hidden="1">
      <c r="A57" s="124"/>
      <c r="B57" s="124"/>
      <c r="C57" s="124"/>
      <c r="D57" s="125"/>
      <c r="E57" s="125"/>
      <c r="F57" s="125"/>
      <c r="G57" s="125"/>
      <c r="H57" s="126"/>
      <c r="I57" s="127"/>
      <c r="J57" s="127"/>
      <c r="K57" s="126"/>
      <c r="L57" s="126"/>
      <c r="M57" s="127"/>
    </row>
    <row r="58" spans="1:13" ht="15.75" hidden="1">
      <c r="A58" s="124"/>
      <c r="B58" s="124"/>
      <c r="C58" s="124"/>
      <c r="D58" s="125"/>
      <c r="E58" s="125"/>
      <c r="F58" s="125"/>
      <c r="G58" s="125"/>
      <c r="H58" s="126"/>
      <c r="I58" s="127"/>
      <c r="J58" s="127"/>
      <c r="K58" s="126"/>
      <c r="L58" s="126"/>
      <c r="M58" s="127"/>
    </row>
    <row r="59" spans="1:13" ht="15.75" hidden="1">
      <c r="A59" s="124"/>
      <c r="B59" s="124"/>
      <c r="C59" s="124"/>
      <c r="D59" s="125"/>
      <c r="E59" s="125"/>
      <c r="F59" s="125"/>
      <c r="G59" s="125"/>
      <c r="H59" s="126"/>
      <c r="I59" s="127"/>
      <c r="J59" s="127"/>
      <c r="K59" s="126"/>
      <c r="L59" s="126"/>
      <c r="M59" s="127"/>
    </row>
    <row r="60" spans="1:13" ht="15.75" hidden="1">
      <c r="A60" s="124"/>
      <c r="B60" s="124"/>
      <c r="C60" s="124"/>
      <c r="D60" s="125"/>
      <c r="E60" s="125"/>
      <c r="F60" s="125"/>
      <c r="G60" s="125"/>
      <c r="H60" s="126"/>
      <c r="I60" s="127"/>
      <c r="J60" s="127"/>
      <c r="K60" s="126"/>
      <c r="L60" s="126"/>
      <c r="M60" s="127"/>
    </row>
    <row r="61" spans="1:13" ht="15.75" hidden="1">
      <c r="A61" s="124"/>
      <c r="B61" s="124"/>
      <c r="C61" s="124"/>
      <c r="D61" s="125"/>
      <c r="E61" s="125"/>
      <c r="F61" s="125"/>
      <c r="G61" s="125"/>
      <c r="H61" s="126"/>
      <c r="I61" s="127"/>
      <c r="J61" s="127"/>
      <c r="K61" s="126"/>
      <c r="L61" s="126"/>
      <c r="M61" s="127"/>
    </row>
    <row r="62" spans="1:13" ht="15.75" hidden="1">
      <c r="A62" s="124"/>
      <c r="B62" s="124"/>
      <c r="C62" s="124"/>
      <c r="D62" s="125"/>
      <c r="E62" s="125"/>
      <c r="F62" s="125"/>
      <c r="G62" s="125"/>
      <c r="H62" s="126"/>
      <c r="I62" s="127"/>
      <c r="J62" s="127"/>
      <c r="K62" s="126"/>
      <c r="L62" s="126"/>
      <c r="M62" s="127"/>
    </row>
    <row r="63" spans="1:13" ht="15.75" hidden="1">
      <c r="A63" s="124"/>
      <c r="B63" s="124"/>
      <c r="C63" s="124"/>
      <c r="D63" s="125"/>
      <c r="E63" s="125"/>
      <c r="F63" s="125"/>
      <c r="G63" s="125"/>
      <c r="H63" s="126"/>
      <c r="I63" s="127"/>
      <c r="J63" s="127"/>
      <c r="K63" s="126"/>
      <c r="L63" s="126"/>
      <c r="M63" s="127"/>
    </row>
    <row r="64" spans="1:13" ht="15.75" hidden="1">
      <c r="A64" s="124"/>
      <c r="B64" s="124"/>
      <c r="C64" s="124"/>
      <c r="D64" s="125"/>
      <c r="E64" s="125"/>
      <c r="F64" s="125"/>
      <c r="G64" s="125"/>
      <c r="H64" s="126"/>
      <c r="I64" s="127"/>
      <c r="J64" s="127"/>
      <c r="K64" s="126"/>
      <c r="L64" s="126"/>
      <c r="M64" s="127"/>
    </row>
    <row r="65" spans="1:13" ht="15.75" hidden="1">
      <c r="A65" s="124"/>
      <c r="B65" s="124"/>
      <c r="C65" s="124"/>
      <c r="D65" s="125"/>
      <c r="E65" s="125"/>
      <c r="F65" s="125"/>
      <c r="G65" s="125"/>
      <c r="H65" s="126"/>
      <c r="I65" s="127"/>
      <c r="J65" s="127"/>
      <c r="K65" s="126"/>
      <c r="L65" s="126"/>
      <c r="M65" s="127"/>
    </row>
    <row r="66" spans="1:13" ht="15.75" hidden="1">
      <c r="A66" s="124"/>
      <c r="B66" s="124"/>
      <c r="C66" s="124"/>
      <c r="D66" s="125"/>
      <c r="E66" s="125"/>
      <c r="F66" s="125"/>
      <c r="G66" s="125"/>
      <c r="H66" s="126"/>
      <c r="I66" s="127"/>
      <c r="J66" s="127"/>
      <c r="K66" s="126"/>
      <c r="L66" s="126"/>
      <c r="M66" s="127"/>
    </row>
    <row r="67" spans="1:13" ht="15.75" hidden="1">
      <c r="A67" s="124"/>
      <c r="B67" s="124"/>
      <c r="C67" s="124"/>
      <c r="D67" s="125"/>
      <c r="E67" s="125"/>
      <c r="F67" s="125"/>
      <c r="G67" s="125"/>
      <c r="H67" s="126"/>
      <c r="I67" s="127"/>
      <c r="J67" s="127"/>
      <c r="K67" s="126"/>
      <c r="L67" s="126"/>
      <c r="M67" s="127"/>
    </row>
    <row r="68" spans="1:13" ht="15.75" hidden="1">
      <c r="A68" s="124"/>
      <c r="B68" s="124"/>
      <c r="C68" s="124"/>
      <c r="D68" s="125"/>
      <c r="E68" s="125"/>
      <c r="F68" s="125"/>
      <c r="G68" s="125"/>
      <c r="H68" s="126"/>
      <c r="I68" s="127"/>
      <c r="J68" s="127"/>
      <c r="K68" s="126"/>
      <c r="L68" s="126"/>
      <c r="M68" s="127"/>
    </row>
    <row r="69" spans="1:13" ht="15.75" hidden="1">
      <c r="A69" s="124"/>
      <c r="B69" s="124"/>
      <c r="C69" s="124"/>
      <c r="D69" s="125"/>
      <c r="E69" s="125"/>
      <c r="F69" s="125"/>
      <c r="G69" s="125"/>
      <c r="H69" s="126"/>
      <c r="I69" s="127"/>
      <c r="J69" s="127"/>
      <c r="K69" s="126"/>
      <c r="L69" s="126"/>
      <c r="M69" s="127"/>
    </row>
    <row r="70" spans="1:13" ht="15.75" hidden="1">
      <c r="A70" s="124"/>
      <c r="B70" s="124"/>
      <c r="C70" s="124"/>
      <c r="D70" s="125"/>
      <c r="E70" s="125"/>
      <c r="F70" s="125"/>
      <c r="G70" s="125"/>
      <c r="H70" s="126"/>
      <c r="I70" s="127"/>
      <c r="J70" s="127"/>
      <c r="K70" s="126"/>
      <c r="L70" s="126"/>
      <c r="M70" s="127"/>
    </row>
    <row r="71" spans="1:13" ht="15.75" hidden="1">
      <c r="A71" s="124"/>
      <c r="B71" s="124"/>
      <c r="C71" s="124"/>
      <c r="D71" s="125"/>
      <c r="E71" s="125"/>
      <c r="F71" s="125"/>
      <c r="G71" s="125"/>
      <c r="H71" s="126"/>
      <c r="I71" s="127"/>
      <c r="J71" s="127"/>
      <c r="K71" s="126"/>
      <c r="L71" s="126"/>
      <c r="M71" s="127"/>
    </row>
    <row r="72" spans="1:13" ht="15.75" hidden="1">
      <c r="A72" s="124"/>
      <c r="B72" s="124"/>
      <c r="C72" s="124"/>
      <c r="D72" s="125"/>
      <c r="E72" s="125"/>
      <c r="F72" s="125"/>
      <c r="G72" s="125"/>
      <c r="H72" s="126"/>
      <c r="I72" s="127"/>
      <c r="J72" s="127"/>
      <c r="K72" s="126"/>
      <c r="L72" s="126"/>
      <c r="M72" s="127"/>
    </row>
    <row r="73" spans="1:13" ht="15.75">
      <c r="A73" s="124"/>
      <c r="B73" s="124"/>
      <c r="C73" s="124"/>
      <c r="D73" s="125"/>
      <c r="E73" s="125"/>
      <c r="F73" s="125"/>
      <c r="G73" s="125"/>
      <c r="H73" s="126"/>
      <c r="I73" s="127"/>
      <c r="J73" s="127"/>
      <c r="K73" s="126"/>
      <c r="L73" s="126"/>
      <c r="M73" s="127"/>
    </row>
  </sheetData>
  <sheetProtection password="E18B" sheet="1" objects="1" scenarios="1" formatCells="0" formatColumns="0" formatRows="0"/>
  <mergeCells count="24">
    <mergeCell ref="K32:L32"/>
    <mergeCell ref="K27:L27"/>
    <mergeCell ref="A29:G29"/>
    <mergeCell ref="K29:N29"/>
    <mergeCell ref="K30:L30"/>
    <mergeCell ref="A31:G31"/>
    <mergeCell ref="K31:N31"/>
    <mergeCell ref="N8:N10"/>
    <mergeCell ref="I9:J9"/>
    <mergeCell ref="K9:L9"/>
    <mergeCell ref="A11:C11"/>
    <mergeCell ref="A24:N24"/>
    <mergeCell ref="A26:G26"/>
    <mergeCell ref="K26:N26"/>
    <mergeCell ref="A1:N1"/>
    <mergeCell ref="A2:N2"/>
    <mergeCell ref="A3:N3"/>
    <mergeCell ref="A4:N4"/>
    <mergeCell ref="A5:N5"/>
    <mergeCell ref="A8:C10"/>
    <mergeCell ref="G8:G10"/>
    <mergeCell ref="H8:H10"/>
    <mergeCell ref="I8:L8"/>
    <mergeCell ref="M8:M10"/>
  </mergeCells>
  <printOptions horizontalCentered="1"/>
  <pageMargins left="0.5905511811023623" right="0.5905511811023623" top="0.6692913385826772" bottom="0.3937007874015748" header="0.35433070866141736" footer="0.1574803149606299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Normal="85" zoomScaleSheetLayoutView="100" workbookViewId="0" topLeftCell="A1">
      <selection activeCell="D36" sqref="D36"/>
    </sheetView>
  </sheetViews>
  <sheetFormatPr defaultColWidth="9.140625" defaultRowHeight="12.75"/>
  <cols>
    <col min="1" max="1" width="5.57421875" style="49" customWidth="1"/>
    <col min="2" max="2" width="50.00390625" style="49" customWidth="1"/>
    <col min="3" max="3" width="26.421875" style="49" customWidth="1"/>
    <col min="4" max="4" width="25.57421875" style="49" customWidth="1"/>
    <col min="5" max="5" width="29.7109375" style="49" customWidth="1"/>
    <col min="6" max="6" width="28.00390625" style="49" customWidth="1"/>
    <col min="7" max="7" width="11.28125" style="49" bestFit="1" customWidth="1"/>
    <col min="8" max="16384" width="9.140625" style="49" customWidth="1"/>
  </cols>
  <sheetData>
    <row r="1" ht="23.25">
      <c r="E1" s="129" t="s">
        <v>1</v>
      </c>
    </row>
    <row r="2" ht="23.25">
      <c r="E2" s="129" t="s">
        <v>2</v>
      </c>
    </row>
    <row r="3" ht="23.25">
      <c r="E3" s="129" t="s">
        <v>3</v>
      </c>
    </row>
    <row r="4" ht="23.25">
      <c r="E4" s="129" t="s">
        <v>4</v>
      </c>
    </row>
    <row r="5" ht="23.25">
      <c r="E5" s="181" t="s">
        <v>181</v>
      </c>
    </row>
    <row r="6" ht="23.25">
      <c r="E6" s="181" t="s">
        <v>212</v>
      </c>
    </row>
    <row r="8" spans="1:6" ht="18.75">
      <c r="A8" s="236" t="s">
        <v>96</v>
      </c>
      <c r="B8" s="236"/>
      <c r="C8" s="236"/>
      <c r="D8" s="236"/>
      <c r="E8" s="236"/>
      <c r="F8" s="236"/>
    </row>
    <row r="9" spans="1:6" ht="18.75" customHeight="1">
      <c r="A9" s="259" t="s">
        <v>146</v>
      </c>
      <c r="B9" s="259"/>
      <c r="C9" s="259"/>
      <c r="D9" s="259"/>
      <c r="E9" s="259"/>
      <c r="F9" s="259"/>
    </row>
    <row r="10" spans="1:6" ht="39" customHeight="1">
      <c r="A10" s="259" t="s">
        <v>167</v>
      </c>
      <c r="B10" s="259"/>
      <c r="C10" s="259"/>
      <c r="D10" s="259"/>
      <c r="E10" s="259"/>
      <c r="F10" s="259"/>
    </row>
    <row r="11" spans="1:6" ht="18.75">
      <c r="A11" s="236" t="s">
        <v>105</v>
      </c>
      <c r="B11" s="236"/>
      <c r="C11" s="236"/>
      <c r="D11" s="236"/>
      <c r="E11" s="236"/>
      <c r="F11" s="236"/>
    </row>
    <row r="12" spans="1:4" ht="18.75">
      <c r="A12" s="51"/>
      <c r="B12" s="51"/>
      <c r="C12" s="51"/>
      <c r="D12" s="51"/>
    </row>
    <row r="13" spans="1:6" ht="78.75">
      <c r="A13" s="66" t="s">
        <v>5</v>
      </c>
      <c r="B13" s="66" t="s">
        <v>52</v>
      </c>
      <c r="C13" s="66" t="s">
        <v>174</v>
      </c>
      <c r="D13" s="66" t="s">
        <v>175</v>
      </c>
      <c r="E13" s="66" t="s">
        <v>123</v>
      </c>
      <c r="F13" s="66" t="s">
        <v>166</v>
      </c>
    </row>
    <row r="14" spans="1:6" ht="15.75" customHeight="1">
      <c r="A14" s="53">
        <v>1</v>
      </c>
      <c r="B14" s="85" t="s">
        <v>53</v>
      </c>
      <c r="C14" s="176">
        <f>Зарплата!G9</f>
        <v>4.617</v>
      </c>
      <c r="D14" s="176">
        <f>Зарплата!G11</f>
        <v>2.133</v>
      </c>
      <c r="E14" s="176">
        <f>Зарплата!G13</f>
        <v>6.426</v>
      </c>
      <c r="F14" s="176">
        <f>Зарплата!G15</f>
        <v>4.14</v>
      </c>
    </row>
    <row r="15" spans="1:7" ht="15.75" customHeight="1">
      <c r="A15" s="53">
        <v>2</v>
      </c>
      <c r="B15" s="85" t="s">
        <v>186</v>
      </c>
      <c r="C15" s="176">
        <f>ROUND(C14*$G$15,4)</f>
        <v>0.651</v>
      </c>
      <c r="D15" s="176">
        <f>ROUND(D14*$G$15,4)</f>
        <v>0.3008</v>
      </c>
      <c r="E15" s="176">
        <f>ROUND(E14*$G$15,4)</f>
        <v>0.9061</v>
      </c>
      <c r="F15" s="176">
        <f>ROUND(F14*$G$15,4)</f>
        <v>0.5837</v>
      </c>
      <c r="G15" s="145">
        <f>Накладные!$C$47/100</f>
        <v>0.141</v>
      </c>
    </row>
    <row r="16" spans="1:6" ht="15.75" customHeight="1">
      <c r="A16" s="53">
        <v>3</v>
      </c>
      <c r="B16" s="85" t="s">
        <v>9</v>
      </c>
      <c r="C16" s="176">
        <f>C17+C18</f>
        <v>1.7953</v>
      </c>
      <c r="D16" s="176">
        <f>D17+D18</f>
        <v>0.8294</v>
      </c>
      <c r="E16" s="176">
        <f>E17+E18</f>
        <v>2.4988</v>
      </c>
      <c r="F16" s="176">
        <f>F17+F18</f>
        <v>1.6099</v>
      </c>
    </row>
    <row r="17" spans="1:7" ht="47.25">
      <c r="A17" s="52" t="s">
        <v>97</v>
      </c>
      <c r="B17" s="55" t="s">
        <v>54</v>
      </c>
      <c r="C17" s="176">
        <f>ROUND((C14+C15)*$G$17,4)</f>
        <v>1.7911</v>
      </c>
      <c r="D17" s="176">
        <f>ROUND((D14+D15)*$G$17,4)</f>
        <v>0.8275</v>
      </c>
      <c r="E17" s="176">
        <f>ROUND((E14+E15)*$G$17,4)</f>
        <v>2.4929</v>
      </c>
      <c r="F17" s="176">
        <f>ROUND((F14+F15)*$G$17,4)</f>
        <v>1.6061</v>
      </c>
      <c r="G17" s="146">
        <v>0.34</v>
      </c>
    </row>
    <row r="18" spans="1:7" ht="47.25">
      <c r="A18" s="52" t="s">
        <v>88</v>
      </c>
      <c r="B18" s="55" t="s">
        <v>173</v>
      </c>
      <c r="C18" s="176">
        <f>ROUND((C14+C15)*$G$18,4)</f>
        <v>0.0042</v>
      </c>
      <c r="D18" s="176">
        <f>ROUND((D14+D15)*$G$18,4)</f>
        <v>0.0019</v>
      </c>
      <c r="E18" s="176">
        <f>ROUND((E14+E15)*$G$18,4)</f>
        <v>0.0059</v>
      </c>
      <c r="F18" s="176">
        <f>ROUND((F14+F15)*$G$18,4)</f>
        <v>0.0038</v>
      </c>
      <c r="G18" s="147">
        <v>0.0008</v>
      </c>
    </row>
    <row r="19" spans="1:7" ht="15.75">
      <c r="A19" s="53">
        <v>4</v>
      </c>
      <c r="B19" s="85" t="s">
        <v>213</v>
      </c>
      <c r="C19" s="176">
        <f>ROUND(C14*$G$19,4)</f>
        <v>3.809</v>
      </c>
      <c r="D19" s="176">
        <f>ROUND(D14*$G$19,4)</f>
        <v>1.7597</v>
      </c>
      <c r="E19" s="176">
        <f>ROUND(E14*$G$19,4)</f>
        <v>5.3015</v>
      </c>
      <c r="F19" s="176">
        <f>ROUND(F14*$G$19,4)</f>
        <v>3.4155</v>
      </c>
      <c r="G19" s="145">
        <f>Накладные!$C$39/100</f>
        <v>0.825</v>
      </c>
    </row>
    <row r="20" spans="1:6" ht="15.75">
      <c r="A20" s="53">
        <v>5</v>
      </c>
      <c r="B20" s="85" t="s">
        <v>55</v>
      </c>
      <c r="C20" s="53"/>
      <c r="D20" s="53"/>
      <c r="E20" s="53"/>
      <c r="F20" s="53"/>
    </row>
    <row r="21" spans="1:6" ht="15.75" customHeight="1">
      <c r="A21" s="53">
        <v>6</v>
      </c>
      <c r="B21" s="85" t="s">
        <v>36</v>
      </c>
      <c r="C21" s="53"/>
      <c r="D21" s="53"/>
      <c r="E21" s="53"/>
      <c r="F21" s="53"/>
    </row>
    <row r="22" spans="1:6" ht="15.75" customHeight="1">
      <c r="A22" s="53">
        <v>7</v>
      </c>
      <c r="B22" s="85" t="s">
        <v>56</v>
      </c>
      <c r="C22" s="176">
        <f>C14+C15+C16+C19+C20+C21</f>
        <v>10.8723</v>
      </c>
      <c r="D22" s="176">
        <f>D14+D15+D16+D19+D20+D21</f>
        <v>5.0229</v>
      </c>
      <c r="E22" s="176">
        <f>E14+E15+E16+E19+E20+E21</f>
        <v>15.1324</v>
      </c>
      <c r="F22" s="176">
        <f>F14+F15+F16+F19+F20+F21</f>
        <v>9.7491</v>
      </c>
    </row>
    <row r="23" spans="1:6" ht="15.75" customHeight="1">
      <c r="A23" s="53">
        <v>8</v>
      </c>
      <c r="B23" s="85" t="s">
        <v>57</v>
      </c>
      <c r="C23" s="92">
        <v>-0.227</v>
      </c>
      <c r="D23" s="92">
        <v>-0.224</v>
      </c>
      <c r="E23" s="92">
        <v>-0.24</v>
      </c>
      <c r="F23" s="92">
        <v>-0.231</v>
      </c>
    </row>
    <row r="24" spans="1:6" ht="15.75" customHeight="1">
      <c r="A24" s="53">
        <v>9</v>
      </c>
      <c r="B24" s="85" t="s">
        <v>58</v>
      </c>
      <c r="C24" s="176">
        <f>ROUND(C22*C23,4)</f>
        <v>-2.468</v>
      </c>
      <c r="D24" s="176">
        <f>ROUND(D22*D23,4)</f>
        <v>-1.1251</v>
      </c>
      <c r="E24" s="176">
        <f>ROUND(E22*E23,4)</f>
        <v>-3.6318</v>
      </c>
      <c r="F24" s="176">
        <f>ROUND(F22*F23,4)</f>
        <v>-2.252</v>
      </c>
    </row>
    <row r="25" spans="1:6" ht="15.75" customHeight="1">
      <c r="A25" s="53">
        <v>10</v>
      </c>
      <c r="B25" s="85" t="s">
        <v>59</v>
      </c>
      <c r="C25" s="176">
        <f>C22+C24</f>
        <v>8.4043</v>
      </c>
      <c r="D25" s="176">
        <f>D22+D24</f>
        <v>3.8978</v>
      </c>
      <c r="E25" s="176">
        <f>E22+E24</f>
        <v>11.5006</v>
      </c>
      <c r="F25" s="176">
        <f>F22+F24</f>
        <v>7.4971000000000005</v>
      </c>
    </row>
    <row r="26" spans="1:6" ht="15.75" customHeight="1">
      <c r="A26" s="53">
        <v>11</v>
      </c>
      <c r="B26" s="55" t="s">
        <v>60</v>
      </c>
      <c r="C26" s="176">
        <f>C25</f>
        <v>8.4043</v>
      </c>
      <c r="D26" s="176">
        <f>D25</f>
        <v>3.8978</v>
      </c>
      <c r="E26" s="176">
        <f>E25</f>
        <v>11.5006</v>
      </c>
      <c r="F26" s="176">
        <f>F25</f>
        <v>7.4971000000000005</v>
      </c>
    </row>
    <row r="27" spans="1:6" ht="15" customHeight="1">
      <c r="A27" s="53">
        <v>12</v>
      </c>
      <c r="B27" s="55" t="s">
        <v>61</v>
      </c>
      <c r="C27" s="177">
        <f>ROUND(C26,2)</f>
        <v>8.4</v>
      </c>
      <c r="D27" s="177">
        <f>ROUND(D26,2)</f>
        <v>3.9</v>
      </c>
      <c r="E27" s="177">
        <f>ROUND(E26,2)</f>
        <v>11.5</v>
      </c>
      <c r="F27" s="177">
        <f>ROUND(F26,2)</f>
        <v>7.5</v>
      </c>
    </row>
    <row r="28" spans="1:6" ht="15" customHeight="1" hidden="1">
      <c r="A28" s="156"/>
      <c r="B28" s="157"/>
      <c r="C28" s="182">
        <v>8</v>
      </c>
      <c r="D28" s="182">
        <v>3.7</v>
      </c>
      <c r="E28" s="182">
        <v>11</v>
      </c>
      <c r="F28" s="182">
        <v>7.1</v>
      </c>
    </row>
    <row r="29" ht="15.75">
      <c r="E29" s="128"/>
    </row>
    <row r="30" spans="1:5" ht="20.25">
      <c r="A30" s="50"/>
      <c r="B30" s="50" t="s">
        <v>50</v>
      </c>
      <c r="C30" s="50"/>
      <c r="D30" s="50"/>
      <c r="E30" s="69" t="s">
        <v>80</v>
      </c>
    </row>
    <row r="31" spans="1:5" ht="20.25">
      <c r="A31" s="50"/>
      <c r="B31" s="50"/>
      <c r="C31" s="50"/>
      <c r="D31" s="50"/>
      <c r="E31" s="69"/>
    </row>
    <row r="32" spans="1:5" ht="20.25">
      <c r="A32" s="50"/>
      <c r="B32" s="50" t="s">
        <v>48</v>
      </c>
      <c r="C32" s="50"/>
      <c r="D32" s="50"/>
      <c r="E32" s="150" t="s">
        <v>169</v>
      </c>
    </row>
    <row r="34" spans="5:8" ht="15.75">
      <c r="E34" s="87"/>
      <c r="F34" s="87"/>
      <c r="H34" s="86"/>
    </row>
  </sheetData>
  <sheetProtection/>
  <mergeCells count="4">
    <mergeCell ref="A8:F8"/>
    <mergeCell ref="A9:F9"/>
    <mergeCell ref="A10:F10"/>
    <mergeCell ref="A11:F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NewDen</cp:lastModifiedBy>
  <cp:lastPrinted>2020-07-28T12:06:31Z</cp:lastPrinted>
  <dcterms:created xsi:type="dcterms:W3CDTF">1996-10-08T23:32:33Z</dcterms:created>
  <dcterms:modified xsi:type="dcterms:W3CDTF">2020-07-28T12:09:01Z</dcterms:modified>
  <cp:category/>
  <cp:version/>
  <cp:contentType/>
  <cp:contentStatus/>
</cp:coreProperties>
</file>